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https://edponcloud.sharepoint.com/teams/O365_EDPRInvestorRelations/Shared Documents/General/Resultados EDP Renováveis/2025/2 - 2nd Quarter Results/3. Operating Data/Excel to website/"/>
    </mc:Choice>
  </mc:AlternateContent>
  <xr:revisionPtr revIDLastSave="1406" documentId="8_{BB7067CB-3634-497B-AB69-1D9236FFFC6C}" xr6:coauthVersionLast="47" xr6:coauthVersionMax="47" xr10:uidLastSave="{04E75D67-6E5D-4755-8561-8D43C77CE329}"/>
  <bookViews>
    <workbookView xWindow="14565" yWindow="-16320" windowWidth="29040" windowHeight="15720" tabRatio="808" xr2:uid="{00000000-000D-0000-FFFF-FFFF00000000}"/>
  </bookViews>
  <sheets>
    <sheet name="1H25" sheetId="40" r:id="rId1"/>
    <sheet name="Check" sheetId="43" state="hidden" r:id="rId2"/>
  </sheets>
  <definedNames>
    <definedName name="Cur_Period" localSheetId="0">'1H25'!#REF!</definedName>
    <definedName name="Cur_Year">'1H25'!#REF!</definedName>
    <definedName name="Pre_Period" localSheetId="0">'1H25'!#REF!</definedName>
    <definedName name="_xlnm.Print_Area" localSheetId="0">'1H25'!$B$2:$R$183</definedName>
    <definedName name="_xlnm.Print_Area" localSheetId="1">Check!$B$6:$R$187</definedName>
    <definedName name="SAPFuncF4Help" localSheetId="0" hidden="1">Main.SAPF4Help()</definedName>
    <definedName name="SAPFuncF4Help" localSheetId="1" hidden="1">Main.SAPF4Help()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1" i="43" l="1"/>
  <c r="I61" i="43" l="1"/>
  <c r="J167" i="43" l="1"/>
  <c r="J148" i="43"/>
  <c r="J145" i="43"/>
  <c r="J147" i="43"/>
  <c r="Q187" i="43" l="1"/>
  <c r="O187" i="43"/>
  <c r="C187" i="43"/>
  <c r="Q186" i="43"/>
  <c r="N186" i="43"/>
  <c r="C185" i="43"/>
  <c r="L180" i="43"/>
  <c r="C180" i="43"/>
  <c r="L178" i="43"/>
  <c r="C178" i="43"/>
  <c r="C177" i="43"/>
  <c r="C176" i="43"/>
  <c r="C175" i="43"/>
  <c r="N174" i="43"/>
  <c r="L174" i="43"/>
  <c r="J174" i="43"/>
  <c r="L172" i="43"/>
  <c r="C172" i="43"/>
  <c r="L169" i="43"/>
  <c r="C169" i="43"/>
  <c r="C168" i="43"/>
  <c r="C167" i="43"/>
  <c r="C166" i="43"/>
  <c r="C165" i="43"/>
  <c r="C164" i="43"/>
  <c r="C163" i="43"/>
  <c r="C162" i="43"/>
  <c r="C161" i="43"/>
  <c r="C160" i="43"/>
  <c r="C159" i="43"/>
  <c r="C158" i="43"/>
  <c r="C157" i="43"/>
  <c r="C156" i="43"/>
  <c r="C155" i="43"/>
  <c r="N154" i="43"/>
  <c r="L154" i="43"/>
  <c r="J154" i="43"/>
  <c r="L152" i="43"/>
  <c r="C152" i="43"/>
  <c r="L149" i="43"/>
  <c r="C149" i="43"/>
  <c r="C148" i="43"/>
  <c r="C147" i="43"/>
  <c r="C146" i="43"/>
  <c r="C145" i="43"/>
  <c r="C144" i="43"/>
  <c r="C143" i="43"/>
  <c r="C141" i="43"/>
  <c r="C140" i="43"/>
  <c r="C139" i="43"/>
  <c r="C138" i="43"/>
  <c r="C137" i="43"/>
  <c r="C136" i="43"/>
  <c r="C135" i="43"/>
  <c r="C134" i="43"/>
  <c r="C133" i="43"/>
  <c r="C132" i="43"/>
  <c r="C131" i="43"/>
  <c r="N130" i="43"/>
  <c r="L130" i="43"/>
  <c r="J130" i="43"/>
  <c r="L128" i="43"/>
  <c r="C128" i="43"/>
  <c r="C125" i="43"/>
  <c r="C124" i="43"/>
  <c r="C123" i="43"/>
  <c r="C122" i="43"/>
  <c r="C121" i="43"/>
  <c r="C120" i="43"/>
  <c r="C119" i="43"/>
  <c r="C118" i="43"/>
  <c r="C116" i="43"/>
  <c r="C115" i="43"/>
  <c r="C114" i="43"/>
  <c r="C113" i="43"/>
  <c r="C112" i="43"/>
  <c r="C111" i="43"/>
  <c r="C110" i="43"/>
  <c r="C109" i="43"/>
  <c r="C108" i="43"/>
  <c r="C107" i="43"/>
  <c r="C106" i="43"/>
  <c r="C105" i="43"/>
  <c r="C104" i="43"/>
  <c r="J103" i="43"/>
  <c r="L101" i="43"/>
  <c r="C101" i="43"/>
  <c r="C99" i="43"/>
  <c r="C98" i="43"/>
  <c r="A98" i="43"/>
  <c r="A99" i="43" s="1"/>
  <c r="A100" i="43" s="1"/>
  <c r="A101" i="43" s="1"/>
  <c r="A102" i="43" s="1"/>
  <c r="A103" i="43" s="1"/>
  <c r="A104" i="43" s="1"/>
  <c r="A105" i="43" s="1"/>
  <c r="A106" i="43" s="1"/>
  <c r="A107" i="43" s="1"/>
  <c r="A108" i="43" s="1"/>
  <c r="A109" i="43" s="1"/>
  <c r="A110" i="43" s="1"/>
  <c r="A111" i="43" s="1"/>
  <c r="A112" i="43" s="1"/>
  <c r="A113" i="43" s="1"/>
  <c r="A114" i="43" s="1"/>
  <c r="A115" i="43" s="1"/>
  <c r="A116" i="43" s="1"/>
  <c r="A117" i="43" s="1"/>
  <c r="A118" i="43" s="1"/>
  <c r="A119" i="43" s="1"/>
  <c r="A120" i="43" s="1"/>
  <c r="A121" i="43" s="1"/>
  <c r="A122" i="43" s="1"/>
  <c r="A123" i="43" s="1"/>
  <c r="A124" i="43" s="1"/>
  <c r="A125" i="43" s="1"/>
  <c r="A126" i="43" s="1"/>
  <c r="A127" i="43" s="1"/>
  <c r="A128" i="43" s="1"/>
  <c r="A129" i="43" s="1"/>
  <c r="A130" i="43" s="1"/>
  <c r="A131" i="43" s="1"/>
  <c r="A132" i="43" s="1"/>
  <c r="A133" i="43" s="1"/>
  <c r="A134" i="43" s="1"/>
  <c r="A135" i="43" s="1"/>
  <c r="A136" i="43" s="1"/>
  <c r="A137" i="43" s="1"/>
  <c r="A138" i="43" s="1"/>
  <c r="A139" i="43" s="1"/>
  <c r="A140" i="43" s="1"/>
  <c r="A141" i="43" s="1"/>
  <c r="A142" i="43" s="1"/>
  <c r="A143" i="43" s="1"/>
  <c r="A144" i="43" s="1"/>
  <c r="A145" i="43" s="1"/>
  <c r="A146" i="43" s="1"/>
  <c r="A147" i="43" s="1"/>
  <c r="A148" i="43" s="1"/>
  <c r="A149" i="43" s="1"/>
  <c r="A150" i="43" s="1"/>
  <c r="A151" i="43" s="1"/>
  <c r="A152" i="43" s="1"/>
  <c r="A153" i="43" s="1"/>
  <c r="A154" i="43" s="1"/>
  <c r="A155" i="43" s="1"/>
  <c r="A156" i="43" s="1"/>
  <c r="A157" i="43" s="1"/>
  <c r="A158" i="43" s="1"/>
  <c r="A159" i="43" s="1"/>
  <c r="A160" i="43" s="1"/>
  <c r="A161" i="43" s="1"/>
  <c r="A162" i="43" s="1"/>
  <c r="A163" i="43" s="1"/>
  <c r="A164" i="43" s="1"/>
  <c r="A165" i="43" s="1"/>
  <c r="A166" i="43" s="1"/>
  <c r="A167" i="43" s="1"/>
  <c r="A168" i="43" s="1"/>
  <c r="A169" i="43" s="1"/>
  <c r="A170" i="43" s="1"/>
  <c r="A171" i="43" s="1"/>
  <c r="A172" i="43" s="1"/>
  <c r="A173" i="43" s="1"/>
  <c r="A174" i="43" s="1"/>
  <c r="A175" i="43" s="1"/>
  <c r="A176" i="43" s="1"/>
  <c r="A177" i="43" s="1"/>
  <c r="A178" i="43" s="1"/>
  <c r="A179" i="43" s="1"/>
  <c r="A180" i="43" s="1"/>
  <c r="A181" i="43" s="1"/>
  <c r="A182" i="43" s="1"/>
  <c r="A183" i="43" s="1"/>
  <c r="A184" i="43" s="1"/>
  <c r="A185" i="43" s="1"/>
  <c r="A186" i="43" s="1"/>
  <c r="A187" i="43" s="1"/>
  <c r="Q96" i="43"/>
  <c r="O96" i="43"/>
  <c r="C96" i="43"/>
  <c r="Q95" i="43"/>
  <c r="N95" i="43"/>
  <c r="C94" i="43"/>
  <c r="C85" i="43"/>
  <c r="C82" i="43"/>
  <c r="L79" i="43"/>
  <c r="C79" i="43"/>
  <c r="C78" i="43"/>
  <c r="C77" i="43"/>
  <c r="C76" i="43"/>
  <c r="L75" i="43"/>
  <c r="C75" i="43"/>
  <c r="C74" i="43"/>
  <c r="C73" i="43"/>
  <c r="C72" i="43"/>
  <c r="L71" i="43"/>
  <c r="C71" i="43"/>
  <c r="C70" i="43"/>
  <c r="C69" i="43"/>
  <c r="C68" i="43"/>
  <c r="L66" i="43" s="1"/>
  <c r="O66" i="43"/>
  <c r="C66" i="43"/>
  <c r="C62" i="43"/>
  <c r="C59" i="43"/>
  <c r="C58" i="43"/>
  <c r="C57" i="43"/>
  <c r="C56" i="43"/>
  <c r="C55" i="43"/>
  <c r="C54" i="43"/>
  <c r="C53" i="43"/>
  <c r="C52" i="43"/>
  <c r="C51" i="43"/>
  <c r="C50" i="43"/>
  <c r="C49" i="43"/>
  <c r="L47" i="43"/>
  <c r="C47" i="43"/>
  <c r="C41" i="43"/>
  <c r="C39" i="43"/>
  <c r="C37" i="43"/>
  <c r="C35" i="43"/>
  <c r="C33" i="43"/>
  <c r="J31" i="43"/>
  <c r="H31" i="43"/>
  <c r="G31" i="43"/>
  <c r="C31" i="43"/>
  <c r="L28" i="43"/>
  <c r="C28" i="43"/>
  <c r="C10" i="43"/>
  <c r="C8" i="43"/>
  <c r="C7" i="43"/>
  <c r="A7" i="43"/>
  <c r="A8" i="43" s="1"/>
  <c r="A9" i="43" s="1"/>
  <c r="A10" i="43" s="1"/>
  <c r="A11" i="43" s="1"/>
  <c r="A12" i="43" s="1"/>
  <c r="A13" i="43" s="1"/>
  <c r="A14" i="43" s="1"/>
  <c r="A15" i="43" s="1"/>
  <c r="A16" i="43" s="1"/>
  <c r="A17" i="43" s="1"/>
  <c r="A18" i="43" s="1"/>
  <c r="A19" i="43" s="1"/>
  <c r="A20" i="43" s="1"/>
  <c r="A21" i="43" s="1"/>
  <c r="A22" i="43" s="1"/>
  <c r="A23" i="43" s="1"/>
  <c r="A24" i="43" s="1"/>
  <c r="A25" i="43" s="1"/>
  <c r="A26" i="43" s="1"/>
  <c r="A27" i="43" s="1"/>
  <c r="A28" i="43" s="1"/>
  <c r="A29" i="43" s="1"/>
  <c r="A30" i="43" s="1"/>
  <c r="A31" i="43" s="1"/>
  <c r="A32" i="43" s="1"/>
  <c r="A33" i="43" s="1"/>
  <c r="A34" i="43" s="1"/>
  <c r="A35" i="43" s="1"/>
  <c r="A36" i="43" s="1"/>
  <c r="A37" i="43" s="1"/>
  <c r="A38" i="43" s="1"/>
  <c r="A39" i="43" s="1"/>
  <c r="A40" i="43" s="1"/>
  <c r="A41" i="43" s="1"/>
  <c r="A42" i="43" s="1"/>
  <c r="A43" i="43" s="1"/>
  <c r="A44" i="43" s="1"/>
  <c r="A45" i="43" s="1"/>
  <c r="A46" i="43" s="1"/>
  <c r="A47" i="43" s="1"/>
  <c r="A48" i="43" s="1"/>
  <c r="A49" i="43" s="1"/>
  <c r="A50" i="43" s="1"/>
  <c r="A51" i="43" s="1"/>
  <c r="A52" i="43" s="1"/>
  <c r="A53" i="43" s="1"/>
  <c r="A54" i="43" s="1"/>
  <c r="A55" i="43" s="1"/>
  <c r="A56" i="43" s="1"/>
  <c r="A57" i="43" s="1"/>
  <c r="A58" i="43" s="1"/>
  <c r="A59" i="43" s="1"/>
  <c r="A60" i="43" s="1"/>
  <c r="A61" i="43" s="1"/>
  <c r="A62" i="43" s="1"/>
  <c r="A63" i="43" s="1"/>
  <c r="A64" i="43" s="1"/>
  <c r="A65" i="43" s="1"/>
  <c r="A66" i="43" s="1"/>
  <c r="A67" i="43" s="1"/>
  <c r="A68" i="43" s="1"/>
  <c r="A69" i="43" s="1"/>
  <c r="A70" i="43" s="1"/>
  <c r="A71" i="43" s="1"/>
  <c r="A72" i="43" s="1"/>
  <c r="A73" i="43" s="1"/>
  <c r="A74" i="43" s="1"/>
  <c r="A75" i="43" s="1"/>
  <c r="A76" i="43" s="1"/>
  <c r="A77" i="43" s="1"/>
  <c r="A78" i="43" s="1"/>
  <c r="A79" i="43" s="1"/>
  <c r="A80" i="43" s="1"/>
  <c r="A81" i="43" s="1"/>
  <c r="A82" i="43" s="1"/>
  <c r="A83" i="43" s="1"/>
  <c r="A84" i="43" s="1"/>
  <c r="A85" i="43" s="1"/>
  <c r="A86" i="43" s="1"/>
  <c r="A87" i="43" s="1"/>
  <c r="A88" i="43" s="1"/>
  <c r="A89" i="43" s="1"/>
  <c r="A90" i="43" s="1"/>
  <c r="A91" i="43" s="1"/>
  <c r="A92" i="43" s="1"/>
  <c r="A93" i="43" s="1"/>
  <c r="A94" i="43" s="1"/>
  <c r="A95" i="43" s="1"/>
  <c r="A96" i="43" s="1"/>
  <c r="G2" i="43"/>
  <c r="H2" i="43" s="1"/>
  <c r="C2" i="43"/>
  <c r="I84" i="43" s="1"/>
  <c r="G1" i="43"/>
  <c r="I1" i="43" s="1"/>
  <c r="C1" i="43"/>
  <c r="H174" i="43" s="1"/>
  <c r="H49" i="43" l="1"/>
  <c r="H1" i="43"/>
  <c r="H68" i="43"/>
  <c r="D1" i="43"/>
  <c r="I2" i="43"/>
  <c r="E31" i="43"/>
  <c r="H103" i="43"/>
  <c r="H154" i="43"/>
  <c r="D3" i="43"/>
  <c r="I68" i="43"/>
  <c r="H130" i="43"/>
  <c r="H84" i="43"/>
  <c r="D2" i="43"/>
  <c r="I49" i="43"/>
  <c r="J123" i="43" l="1"/>
  <c r="J41" i="43" l="1"/>
  <c r="H61" i="43" l="1"/>
  <c r="H59" i="43" l="1"/>
  <c r="H62" i="43" l="1"/>
  <c r="N54" i="43" s="1"/>
  <c r="H53" i="43" l="1"/>
  <c r="H57" i="43" l="1"/>
  <c r="H148" i="43" l="1"/>
  <c r="H178" i="43"/>
  <c r="H145" i="43"/>
  <c r="H160" i="43"/>
  <c r="H164" i="43"/>
  <c r="J178" i="43"/>
  <c r="H165" i="43"/>
  <c r="H177" i="43"/>
  <c r="H169" i="43"/>
  <c r="H138" i="43"/>
  <c r="J140" i="43"/>
  <c r="I59" i="43"/>
  <c r="H162" i="43"/>
  <c r="H149" i="43"/>
  <c r="H140" i="43"/>
  <c r="H141" i="43"/>
  <c r="J177" i="43"/>
  <c r="H167" i="43"/>
  <c r="H168" i="43"/>
  <c r="H134" i="43"/>
  <c r="H147" i="43"/>
  <c r="I57" i="43" l="1"/>
  <c r="H157" i="43"/>
  <c r="I62" i="43"/>
  <c r="J121" i="43"/>
  <c r="J134" i="43"/>
  <c r="I53" i="43"/>
  <c r="J157" i="43"/>
  <c r="J160" i="43"/>
  <c r="J138" i="43"/>
  <c r="J162" i="43"/>
  <c r="J107" i="43" l="1"/>
  <c r="H107" i="43"/>
  <c r="J168" i="43"/>
  <c r="H113" i="43"/>
  <c r="J113" i="43"/>
  <c r="J124" i="43"/>
  <c r="J111" i="43"/>
  <c r="H121" i="43"/>
  <c r="J141" i="43"/>
  <c r="J115" i="43"/>
  <c r="H111" i="43"/>
  <c r="J165" i="43"/>
  <c r="H123" i="43"/>
  <c r="H115" i="43"/>
  <c r="J164" i="43"/>
  <c r="J116" i="43" l="1"/>
  <c r="J169" i="43"/>
  <c r="H124" i="43"/>
  <c r="J149" i="43"/>
  <c r="H116" i="43"/>
  <c r="H125" i="43" l="1"/>
  <c r="J125" i="43"/>
  <c r="F41" i="43"/>
  <c r="E41" i="43"/>
  <c r="N35" i="43" s="1"/>
  <c r="N109" i="43" s="1"/>
  <c r="I134" i="43" l="1"/>
  <c r="I167" i="43"/>
  <c r="I177" i="43"/>
  <c r="I157" i="43"/>
  <c r="I160" i="43"/>
  <c r="I140" i="43"/>
  <c r="I162" i="43"/>
  <c r="I138" i="43"/>
  <c r="I145" i="43"/>
  <c r="I147" i="43"/>
  <c r="I107" i="43" l="1"/>
  <c r="I148" i="43"/>
  <c r="I121" i="43"/>
  <c r="I111" i="43"/>
  <c r="I164" i="43"/>
  <c r="I141" i="43"/>
  <c r="I165" i="43"/>
  <c r="I178" i="43"/>
  <c r="I168" i="43"/>
  <c r="I123" i="43"/>
  <c r="I113" i="43"/>
  <c r="I169" i="43" l="1"/>
  <c r="I149" i="43"/>
  <c r="I124" i="43"/>
  <c r="I115" i="43"/>
  <c r="I116" i="43"/>
  <c r="I125" i="43" l="1"/>
  <c r="H41" i="43" l="1"/>
  <c r="G41" i="43"/>
  <c r="I41" i="4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Celia de Cominges San Martin</author>
  </authors>
  <commentList>
    <comment ref="I41" authorId="0" shapeId="0" xr:uid="{00000000-0006-0000-0300-000001000000}">
      <text>
        <r>
          <rPr>
            <b/>
            <sz val="9"/>
            <color indexed="81"/>
            <rFont val="Tahoma"/>
            <family val="2"/>
          </rPr>
          <t>Celia de Cominges San Martin:</t>
        </r>
        <r>
          <rPr>
            <sz val="9"/>
            <color indexed="81"/>
            <rFont val="Tahoma"/>
            <family val="2"/>
          </rPr>
          <t xml:space="preserve">
0.35 mw DE DESCUADRE PERO ES POR COSAS MINIMAS Y COMO LO ESTAMOS COMPARANDO CON ye20 HARDCODED DEL BACK UPO NO SABEMOS SI FUE UNA CORRECCION</t>
        </r>
      </text>
    </comment>
  </commentList>
</comments>
</file>

<file path=xl/sharedStrings.xml><?xml version="1.0" encoding="utf-8"?>
<sst xmlns="http://schemas.openxmlformats.org/spreadsheetml/2006/main" count="294" uniqueCount="92">
  <si>
    <t>1H25</t>
  </si>
  <si>
    <t>EN</t>
  </si>
  <si>
    <t>1H24</t>
  </si>
  <si>
    <t>YTD</t>
  </si>
  <si>
    <t>MW</t>
  </si>
  <si>
    <t>%</t>
  </si>
  <si>
    <t>YoY</t>
  </si>
  <si>
    <t>Europe</t>
  </si>
  <si>
    <t>North America</t>
  </si>
  <si>
    <t>APAC</t>
  </si>
  <si>
    <t>Onshore Wind</t>
  </si>
  <si>
    <t>Solar Utility Scale</t>
  </si>
  <si>
    <t>Solar DG</t>
  </si>
  <si>
    <t>Storage</t>
  </si>
  <si>
    <t>Offshore Wind</t>
  </si>
  <si>
    <t>Load Factor</t>
  </si>
  <si>
    <t>EDPR</t>
  </si>
  <si>
    <t>GWh</t>
  </si>
  <si>
    <t>South America</t>
  </si>
  <si>
    <t>NCF (%)</t>
  </si>
  <si>
    <t>(%)</t>
  </si>
  <si>
    <t>EBITDA + Equity MW</t>
  </si>
  <si>
    <t>Rest of APAC</t>
  </si>
  <si>
    <t>Singapore</t>
  </si>
  <si>
    <t>Technology</t>
  </si>
  <si>
    <t>Operating Data Preview 1H25</t>
  </si>
  <si>
    <t>Madrid, July 11th, 2025</t>
  </si>
  <si>
    <t>Key Highlights</t>
  </si>
  <si>
    <t>Installed Capacity</t>
  </si>
  <si>
    <t>Installed Capacity by Region</t>
  </si>
  <si>
    <t>Electricity Generation</t>
  </si>
  <si>
    <t>Generation by Region and Technology</t>
  </si>
  <si>
    <t>vs. P50 GCF (%)</t>
  </si>
  <si>
    <t>Renewables Index (vs. P50 Gross Capacity Factor)</t>
  </si>
  <si>
    <t>Installed Capacity by Technology</t>
  </si>
  <si>
    <t>Capacity Additions YTD</t>
  </si>
  <si>
    <t>Onshore Wind Additions YTD</t>
  </si>
  <si>
    <t>Solar Additions YTD</t>
  </si>
  <si>
    <t>Offshore Wind Additions YTD</t>
  </si>
  <si>
    <t>Offshore Wind Gross Additions YTD</t>
  </si>
  <si>
    <t>Spain</t>
  </si>
  <si>
    <t>Portugal</t>
  </si>
  <si>
    <t>Rest of Europe</t>
  </si>
  <si>
    <t>France &amp; Belgium</t>
  </si>
  <si>
    <t>United Kingdom</t>
  </si>
  <si>
    <t>US</t>
  </si>
  <si>
    <t>Canada &amp; Mexico</t>
  </si>
  <si>
    <t>US &amp; Canada</t>
  </si>
  <si>
    <t>Brazil</t>
  </si>
  <si>
    <t>Chile</t>
  </si>
  <si>
    <t>Vietnam</t>
  </si>
  <si>
    <t>Project</t>
  </si>
  <si>
    <t>Country</t>
  </si>
  <si>
    <t>EBITDA MW</t>
  </si>
  <si>
    <t>Eq. Consolidated</t>
  </si>
  <si>
    <t>EDPR Eq. Consolidated</t>
  </si>
  <si>
    <t>EBITDA + Eq. MW</t>
  </si>
  <si>
    <t>Ocean Winds Gross Capacity</t>
  </si>
  <si>
    <t>Additions</t>
  </si>
  <si>
    <t>AR/Decom.</t>
  </si>
  <si>
    <t>U/C</t>
  </si>
  <si>
    <t>Note: Solar includes Solar Utility Scale + DG technology and Storage. Solar capacity and solar load factors reported in MWac.</t>
  </si>
  <si>
    <t>(1) AR/Decom. variation considers the decommisioning of 14 MW in NA, 3 MW in Poland and 3 MW in APAC.</t>
  </si>
  <si>
    <t>Note: Solar capacity and solar load factors reported in MWac.</t>
  </si>
  <si>
    <t>EDPR Investor Relations</t>
  </si>
  <si>
    <t>Phone: +34 900 830 004</t>
  </si>
  <si>
    <t>Email: ir@edpr.com</t>
  </si>
  <si>
    <t>EDP Renováveis, S.A. | Head office: Plaza del Fresno, 2 - 33007 Oviedo, Spain</t>
  </si>
  <si>
    <t>CURP:</t>
  </si>
  <si>
    <t>CURPQ:</t>
  </si>
  <si>
    <t>COMP:</t>
  </si>
  <si>
    <t>COMPQ:</t>
  </si>
  <si>
    <t>ULP:</t>
  </si>
  <si>
    <t>AULPQ:</t>
  </si>
  <si>
    <t>check</t>
  </si>
  <si>
    <t>más ancha para tener mesmo tamano que pag 1</t>
  </si>
  <si>
    <t>2Q25</t>
  </si>
  <si>
    <t>2Q24</t>
  </si>
  <si>
    <t>Site: www.edpr-investors.com</t>
  </si>
  <si>
    <t>(1) Portfolio Equity adjustment. (2) YTD variation considers the decommissioning of 3 MW in North America and 3 MW in APAC.</t>
  </si>
  <si>
    <t>Solar &amp; Storage</t>
  </si>
  <si>
    <t/>
  </si>
  <si>
    <t>-</t>
  </si>
  <si>
    <t>Valle Verde</t>
  </si>
  <si>
    <t>Italy</t>
  </si>
  <si>
    <t>Blue Canyon I</t>
  </si>
  <si>
    <t>Serra da Borborema IV</t>
  </si>
  <si>
    <t>Palma</t>
  </si>
  <si>
    <t>Menestreau</t>
  </si>
  <si>
    <t>France</t>
  </si>
  <si>
    <t>Azalea Springs</t>
  </si>
  <si>
    <t>DG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</si>
</sst>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 #,##0.00_-;_-* &quot;-&quot;??_-;_-@_-"/>
    <numFmt numFmtId="165" formatCode="0.000000"/>
    <numFmt numFmtId="167" formatCode="#,##0;\(#,##0\);\-"/>
    <numFmt numFmtId="168" formatCode="\+0%\ ;\(0%\);&quot;- &quot;"/>
    <numFmt numFmtId="169" formatCode="\+0\ ;\(0\);\-\ "/>
    <numFmt numFmtId="170" formatCode="\+#,##0;\(#,##0\);\-"/>
    <numFmt numFmtId="171" formatCode="\+0&quot;pp&quot;;\-0&quot;pp&quot;;\-"/>
    <numFmt numFmtId="172" formatCode="\+#,##0\ ;\(#,##0\);\-\ "/>
    <numFmt numFmtId="174" formatCode="#,##0\ ;\(#,##0\);\-\ "/>
    <numFmt numFmtId="175" formatCode="\+0.0&quot;pp&quot;;\-0.0&quot;pp&quot;;\-"/>
    <numFmt numFmtId="176" formatCode="#,##0.000000000"/>
    <numFmt numFmtId="177" formatCode="&quot;+&quot;0"/>
    <numFmt numFmtId="179" formatCode="#,##0.0\ ;\(#,##0.0\);\-\ "/>
    <numFmt numFmtId="180" formatCode="#,##0.0"/>
    <numFmt numFmtId="182" formatCode="0%\ ;\(0%\);&quot;-&quot;"/>
    <numFmt numFmtId="184" formatCode="#,##0.0000000000"/>
    <numFmt numFmtId="187" formatCode="\+0%;\(0%\);&quot;-&quot;"/>
    <numFmt numFmtId="189" formatCode="\+#,##0.00;\(#,##0.00\);\-"/>
    <numFmt numFmtId="193" formatCode="#,##0%;\(#,##0\)%;\-"/>
  </numFmts>
  <fonts count="35" x14ac:knownFonts="1">
    <font>
      <sz val="10"/>
      <name val="Century Gothic"/>
    </font>
    <font>
      <sz val="10"/>
      <name val="Century Gothic"/>
      <family val="2"/>
    </font>
    <font>
      <b/>
      <sz val="16"/>
      <name val="FT Base"/>
      <family val="2"/>
      <scheme val="major"/>
    </font>
    <font>
      <sz val="10"/>
      <name val="FT Base"/>
      <family val="2"/>
      <scheme val="major"/>
    </font>
    <font>
      <sz val="12"/>
      <name val="FT Base"/>
      <family val="2"/>
      <scheme val="major"/>
    </font>
    <font>
      <sz val="10"/>
      <color theme="1" tint="0.499984740745262"/>
      <name val="FT Base"/>
      <family val="2"/>
      <scheme val="major"/>
    </font>
    <font>
      <i/>
      <sz val="10"/>
      <color theme="1" tint="0.499984740745262"/>
      <name val="FT Base"/>
      <family val="2"/>
      <scheme val="major"/>
    </font>
    <font>
      <sz val="10"/>
      <color theme="1" tint="0.34998626667073579"/>
      <name val="FT Base"/>
      <family val="2"/>
      <scheme val="major"/>
    </font>
    <font>
      <sz val="11"/>
      <name val="FT Base"/>
      <family val="2"/>
      <scheme val="major"/>
    </font>
    <font>
      <b/>
      <sz val="12"/>
      <name val="FT Base"/>
      <family val="2"/>
      <scheme val="major"/>
    </font>
    <font>
      <b/>
      <sz val="22"/>
      <name val="FT Base"/>
      <family val="2"/>
      <scheme val="major"/>
    </font>
    <font>
      <b/>
      <sz val="14"/>
      <name val="FT Base"/>
      <family val="2"/>
      <scheme val="major"/>
    </font>
    <font>
      <b/>
      <sz val="28"/>
      <name val="FT Base"/>
      <family val="2"/>
      <scheme val="major"/>
    </font>
    <font>
      <b/>
      <sz val="28"/>
      <color theme="5"/>
      <name val="FT Base"/>
      <family val="2"/>
      <scheme val="major"/>
    </font>
    <font>
      <sz val="14"/>
      <name val="FT Base"/>
      <family val="2"/>
      <scheme val="major"/>
    </font>
    <font>
      <sz val="10"/>
      <color theme="5"/>
      <name val="FT Base"/>
      <family val="2"/>
      <scheme val="major"/>
    </font>
    <font>
      <b/>
      <sz val="9"/>
      <color indexed="56"/>
      <name val="FT Base"/>
      <family val="2"/>
      <scheme val="major"/>
    </font>
    <font>
      <sz val="12"/>
      <color rgb="FFFFFF00"/>
      <name val="FT Base"/>
      <family val="2"/>
      <scheme val="major"/>
    </font>
    <font>
      <sz val="9"/>
      <color indexed="81"/>
      <name val="Tahoma"/>
      <family val="2"/>
    </font>
    <font>
      <b/>
      <sz val="9"/>
      <color indexed="81"/>
      <name val="Tahoma"/>
      <family val="2"/>
    </font>
    <font>
      <sz val="10"/>
      <name val="FT Base Book"/>
      <family val="3"/>
      <scheme val="minor"/>
    </font>
    <font>
      <b/>
      <sz val="28"/>
      <name val="FT Base Book"/>
      <family val="3"/>
      <scheme val="minor"/>
    </font>
    <font>
      <b/>
      <sz val="22"/>
      <name val="FT Base Book"/>
      <family val="3"/>
      <scheme val="minor"/>
    </font>
    <font>
      <b/>
      <sz val="14"/>
      <name val="FT Base Book"/>
      <family val="3"/>
      <scheme val="minor"/>
    </font>
    <font>
      <b/>
      <sz val="16"/>
      <name val="FT Base Book"/>
      <family val="3"/>
      <scheme val="minor"/>
    </font>
    <font>
      <sz val="12"/>
      <name val="FT Base Book"/>
      <family val="3"/>
      <scheme val="minor"/>
    </font>
    <font>
      <b/>
      <sz val="12"/>
      <name val="FT Base Book"/>
      <family val="3"/>
      <scheme val="minor"/>
    </font>
    <font>
      <sz val="14"/>
      <name val="FT Base Book"/>
      <family val="3"/>
      <scheme val="minor"/>
    </font>
    <font>
      <b/>
      <sz val="22"/>
      <color rgb="FFFF0000"/>
      <name val="FT Base Book"/>
      <family val="3"/>
      <scheme val="minor"/>
    </font>
    <font>
      <sz val="8"/>
      <name val="Century Gothic"/>
      <family val="2"/>
    </font>
    <font>
      <sz val="12"/>
      <name val="FT Base Book"/>
      <scheme val="minor"/>
    </font>
    <font>
      <b/>
      <sz val="12"/>
      <name val="FT Base Book"/>
      <scheme val="minor"/>
    </font>
    <font>
      <sz val="10"/>
      <name val="FT Base Book"/>
      <scheme val="minor"/>
    </font>
    <font>
      <b/>
      <sz val="28"/>
      <name val="FT Base"/>
      <family val="3"/>
      <scheme val="major"/>
    </font>
    <font>
      <i/>
      <sz val="10"/>
      <name val="FT Base Book"/>
      <family val="3"/>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4" tint="0.79998168889431442"/>
        <bgColor indexed="64"/>
      </patternFill>
    </fill>
  </fills>
  <borders count="21">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5"/>
      </top>
      <bottom style="thin">
        <color theme="5"/>
      </bottom>
      <diagonal/>
    </border>
    <border>
      <left/>
      <right/>
      <top/>
      <bottom style="medium">
        <color theme="5"/>
      </bottom>
      <diagonal/>
    </border>
    <border>
      <left/>
      <right/>
      <top/>
      <bottom style="thin">
        <color theme="5"/>
      </bottom>
      <diagonal/>
    </border>
    <border>
      <left/>
      <right/>
      <top/>
      <bottom style="thin">
        <color indexed="64"/>
      </bottom>
      <diagonal/>
    </border>
    <border>
      <left style="hair">
        <color theme="1" tint="0.499984740745262"/>
      </left>
      <right/>
      <top/>
      <bottom/>
      <diagonal/>
    </border>
    <border>
      <left style="thick">
        <color theme="0"/>
      </left>
      <right/>
      <top/>
      <bottom style="medium">
        <color theme="5"/>
      </bottom>
      <diagonal/>
    </border>
    <border>
      <left/>
      <right style="thick">
        <color theme="0"/>
      </right>
      <top/>
      <bottom style="medium">
        <color theme="5"/>
      </bottom>
      <diagonal/>
    </border>
    <border>
      <left/>
      <right/>
      <top style="thin">
        <color theme="5"/>
      </top>
      <bottom/>
      <diagonal/>
    </border>
    <border>
      <left/>
      <right/>
      <top/>
      <bottom style="thin">
        <color theme="0" tint="-0.499984740745262"/>
      </bottom>
      <diagonal/>
    </border>
    <border>
      <left/>
      <right/>
      <top style="thin">
        <color theme="0" tint="-0.499984740745262"/>
      </top>
      <bottom style="thin">
        <color theme="0" tint="-0.499984740745262"/>
      </bottom>
      <diagonal/>
    </border>
    <border>
      <left/>
      <right/>
      <top/>
      <bottom style="medium">
        <color theme="8"/>
      </bottom>
      <diagonal/>
    </border>
    <border>
      <left/>
      <right style="thick">
        <color theme="0"/>
      </right>
      <top/>
      <bottom style="medium">
        <color theme="8"/>
      </bottom>
      <diagonal/>
    </border>
    <border>
      <left style="thick">
        <color theme="0"/>
      </left>
      <right/>
      <top/>
      <bottom style="medium">
        <color theme="8"/>
      </bottom>
      <diagonal/>
    </border>
    <border>
      <left/>
      <right/>
      <top style="thin">
        <color theme="2" tint="-0.499984740745262"/>
      </top>
      <bottom style="thin">
        <color theme="0" tint="-0.499984740745262"/>
      </bottom>
      <diagonal/>
    </border>
    <border>
      <left/>
      <right/>
      <top/>
      <bottom style="thin">
        <color theme="2" tint="-0.499984740745262"/>
      </bottom>
      <diagonal/>
    </border>
  </borders>
  <cellStyleXfs count="4">
    <xf numFmtId="165" fontId="0" fillId="0" borderId="0">
      <alignment horizontal="left" wrapText="1"/>
    </xf>
    <xf numFmtId="9" fontId="1" fillId="0" borderId="0" applyFont="0" applyFill="0" applyBorder="0" applyAlignment="0" applyProtection="0"/>
    <xf numFmtId="165" fontId="1" fillId="0" borderId="0">
      <alignment horizontal="left" wrapText="1"/>
    </xf>
    <xf numFmtId="43" fontId="1" fillId="0" borderId="0" applyFont="0" applyFill="0" applyBorder="0" applyAlignment="0" applyProtection="0"/>
  </cellStyleXfs>
  <cellXfs count="315">
    <xf numFmtId="0" fontId="0" fillId="0" borderId="0" xfId="0" applyNumberFormat="1" applyAlignment="1"/>
    <xf numFmtId="0" fontId="3" fillId="0" borderId="0" xfId="2" applyNumberFormat="1" applyFont="1" applyAlignment="1">
      <alignment vertical="center"/>
    </xf>
    <xf numFmtId="1" fontId="3" fillId="0" borderId="0" xfId="2" applyNumberFormat="1" applyFont="1" applyAlignment="1">
      <alignment vertical="center"/>
    </xf>
    <xf numFmtId="0" fontId="4" fillId="0" borderId="0" xfId="2" applyNumberFormat="1" applyFont="1" applyAlignment="1">
      <alignment vertical="center"/>
    </xf>
    <xf numFmtId="165" fontId="4" fillId="0" borderId="0" xfId="2" quotePrefix="1" applyFont="1" applyAlignment="1">
      <alignment vertical="center"/>
    </xf>
    <xf numFmtId="0" fontId="4" fillId="0" borderId="0" xfId="2" quotePrefix="1" applyNumberFormat="1" applyFont="1" applyAlignment="1">
      <alignment vertical="center"/>
    </xf>
    <xf numFmtId="0" fontId="5" fillId="0" borderId="0" xfId="2" applyNumberFormat="1" applyFont="1" applyAlignment="1">
      <alignment vertical="center"/>
    </xf>
    <xf numFmtId="0" fontId="6" fillId="0" borderId="0" xfId="2" applyNumberFormat="1" applyFont="1" applyAlignment="1">
      <alignment vertical="center"/>
    </xf>
    <xf numFmtId="0" fontId="8" fillId="0" borderId="0" xfId="2" applyNumberFormat="1" applyFont="1" applyAlignment="1">
      <alignment vertical="center"/>
    </xf>
    <xf numFmtId="0" fontId="9" fillId="0" borderId="6" xfId="2" applyNumberFormat="1" applyFont="1" applyBorder="1" applyAlignment="1">
      <alignment vertical="center"/>
    </xf>
    <xf numFmtId="3" fontId="9" fillId="0" borderId="6" xfId="2" applyNumberFormat="1" applyFont="1" applyBorder="1" applyAlignment="1">
      <alignment vertical="center"/>
    </xf>
    <xf numFmtId="0" fontId="9" fillId="0" borderId="0" xfId="2" applyNumberFormat="1" applyFont="1" applyAlignment="1">
      <alignment vertical="center"/>
    </xf>
    <xf numFmtId="3" fontId="9" fillId="0" borderId="0" xfId="2" applyNumberFormat="1" applyFont="1" applyAlignment="1">
      <alignment vertical="center"/>
    </xf>
    <xf numFmtId="3" fontId="4" fillId="0" borderId="0" xfId="2" applyNumberFormat="1" applyFont="1" applyAlignment="1">
      <alignment horizontal="left" vertical="center" indent="1"/>
    </xf>
    <xf numFmtId="0" fontId="9" fillId="0" borderId="8" xfId="2" applyNumberFormat="1" applyFont="1" applyBorder="1" applyAlignment="1">
      <alignment vertical="center"/>
    </xf>
    <xf numFmtId="165" fontId="4" fillId="0" borderId="8" xfId="2" applyFont="1" applyBorder="1" applyAlignment="1">
      <alignment vertical="center"/>
    </xf>
    <xf numFmtId="0" fontId="9" fillId="0" borderId="7" xfId="2" applyNumberFormat="1" applyFont="1" applyBorder="1" applyAlignment="1">
      <alignment vertical="center"/>
    </xf>
    <xf numFmtId="0" fontId="2" fillId="0" borderId="7" xfId="2" applyNumberFormat="1" applyFont="1" applyBorder="1" applyAlignment="1"/>
    <xf numFmtId="0" fontId="3" fillId="0" borderId="7" xfId="2" applyNumberFormat="1" applyFont="1" applyBorder="1" applyAlignment="1">
      <alignment vertical="center"/>
    </xf>
    <xf numFmtId="3" fontId="2" fillId="0" borderId="7" xfId="2" applyNumberFormat="1" applyFont="1" applyBorder="1" applyAlignment="1"/>
    <xf numFmtId="172" fontId="9" fillId="0" borderId="6" xfId="3" applyNumberFormat="1" applyFont="1" applyFill="1" applyBorder="1" applyAlignment="1">
      <alignment horizontal="center" vertical="center"/>
    </xf>
    <xf numFmtId="172" fontId="9" fillId="0" borderId="0" xfId="3" applyNumberFormat="1" applyFont="1" applyFill="1" applyBorder="1" applyAlignment="1">
      <alignment horizontal="center" vertical="center"/>
    </xf>
    <xf numFmtId="172" fontId="4" fillId="0" borderId="0" xfId="3" applyNumberFormat="1" applyFont="1" applyFill="1" applyBorder="1" applyAlignment="1">
      <alignment horizontal="center" vertical="center"/>
    </xf>
    <xf numFmtId="167" fontId="4" fillId="0" borderId="0" xfId="2" applyNumberFormat="1" applyFont="1" applyAlignment="1">
      <alignment horizontal="center" vertical="center"/>
    </xf>
    <xf numFmtId="172" fontId="4" fillId="0" borderId="0" xfId="2" applyNumberFormat="1" applyFont="1" applyAlignment="1">
      <alignment horizontal="center" vertical="center"/>
    </xf>
    <xf numFmtId="17" fontId="9" fillId="0" borderId="8" xfId="2" quotePrefix="1" applyNumberFormat="1" applyFont="1" applyBorder="1" applyAlignment="1">
      <alignment horizontal="center" vertical="center"/>
    </xf>
    <xf numFmtId="1" fontId="9" fillId="4" borderId="8" xfId="2" applyNumberFormat="1" applyFont="1" applyFill="1" applyBorder="1" applyAlignment="1">
      <alignment horizontal="center" vertical="center"/>
    </xf>
    <xf numFmtId="0" fontId="9" fillId="0" borderId="6" xfId="2" applyNumberFormat="1" applyFont="1" applyBorder="1" applyAlignment="1">
      <alignment horizontal="center" vertical="center"/>
    </xf>
    <xf numFmtId="0" fontId="4" fillId="2" borderId="0" xfId="2" applyNumberFormat="1" applyFont="1" applyFill="1" applyAlignment="1">
      <alignment vertical="center"/>
    </xf>
    <xf numFmtId="0" fontId="10" fillId="0" borderId="0" xfId="2" applyNumberFormat="1" applyFont="1" applyAlignment="1">
      <alignment vertical="center"/>
    </xf>
    <xf numFmtId="3" fontId="9" fillId="0" borderId="7" xfId="2" applyNumberFormat="1" applyFont="1" applyBorder="1" applyAlignment="1">
      <alignment vertical="center"/>
    </xf>
    <xf numFmtId="0" fontId="3" fillId="0" borderId="9" xfId="2" applyNumberFormat="1" applyFont="1" applyBorder="1" applyAlignment="1">
      <alignment vertical="center"/>
    </xf>
    <xf numFmtId="0" fontId="11" fillId="0" borderId="9" xfId="2" applyNumberFormat="1" applyFont="1" applyBorder="1" applyAlignment="1">
      <alignment horizontal="left" vertical="center"/>
    </xf>
    <xf numFmtId="0" fontId="12" fillId="0" borderId="0" xfId="2" applyNumberFormat="1" applyFont="1" applyAlignment="1">
      <alignment vertical="center"/>
    </xf>
    <xf numFmtId="0" fontId="13" fillId="0" borderId="0" xfId="2" applyNumberFormat="1" applyFont="1" applyAlignment="1">
      <alignment horizontal="left" vertical="center"/>
    </xf>
    <xf numFmtId="0" fontId="1" fillId="0" borderId="0" xfId="2" applyNumberFormat="1" applyAlignment="1"/>
    <xf numFmtId="0" fontId="14" fillId="0" borderId="0" xfId="2" applyNumberFormat="1" applyFont="1" applyAlignment="1">
      <alignment vertical="center"/>
    </xf>
    <xf numFmtId="0" fontId="3" fillId="3" borderId="0" xfId="2" applyNumberFormat="1" applyFont="1" applyFill="1" applyAlignment="1">
      <alignment vertical="center"/>
    </xf>
    <xf numFmtId="171" fontId="9" fillId="0" borderId="6" xfId="1" applyNumberFormat="1" applyFont="1" applyFill="1" applyBorder="1" applyAlignment="1">
      <alignment horizontal="center" vertical="center"/>
    </xf>
    <xf numFmtId="9" fontId="9" fillId="0" borderId="6" xfId="1" applyFont="1" applyBorder="1" applyAlignment="1">
      <alignment horizontal="center" vertical="center"/>
    </xf>
    <xf numFmtId="9" fontId="9" fillId="4" borderId="6" xfId="1" applyFont="1" applyFill="1" applyBorder="1" applyAlignment="1">
      <alignment horizontal="center" vertical="center"/>
    </xf>
    <xf numFmtId="3" fontId="3" fillId="0" borderId="0" xfId="2" applyNumberFormat="1" applyFont="1" applyAlignment="1">
      <alignment vertical="center"/>
    </xf>
    <xf numFmtId="165" fontId="9" fillId="0" borderId="8" xfId="2" applyFont="1" applyBorder="1" applyAlignment="1">
      <alignment horizontal="center" vertical="center"/>
    </xf>
    <xf numFmtId="1" fontId="9" fillId="0" borderId="8" xfId="2" applyNumberFormat="1" applyFont="1" applyBorder="1" applyAlignment="1">
      <alignment horizontal="center" vertical="center"/>
    </xf>
    <xf numFmtId="165" fontId="9" fillId="0" borderId="8" xfId="2" applyFont="1" applyBorder="1" applyAlignment="1">
      <alignment vertical="center"/>
    </xf>
    <xf numFmtId="0" fontId="9" fillId="0" borderId="0" xfId="2" applyNumberFormat="1" applyFont="1" applyAlignment="1">
      <alignment horizontal="right" vertical="center"/>
    </xf>
    <xf numFmtId="3" fontId="2" fillId="0" borderId="7" xfId="2" applyNumberFormat="1" applyFont="1" applyBorder="1" applyAlignment="1">
      <alignment vertical="center"/>
    </xf>
    <xf numFmtId="171" fontId="9" fillId="0" borderId="0" xfId="1" applyNumberFormat="1" applyFont="1" applyFill="1" applyBorder="1" applyAlignment="1">
      <alignment horizontal="center" vertical="center"/>
    </xf>
    <xf numFmtId="9" fontId="9" fillId="4" borderId="0" xfId="1" applyFont="1" applyFill="1" applyBorder="1" applyAlignment="1">
      <alignment horizontal="center" vertical="center"/>
    </xf>
    <xf numFmtId="171" fontId="4" fillId="0" borderId="0" xfId="1" applyNumberFormat="1" applyFont="1" applyFill="1" applyBorder="1" applyAlignment="1">
      <alignment horizontal="center" vertical="center"/>
    </xf>
    <xf numFmtId="9" fontId="4" fillId="4" borderId="0" xfId="1" applyFont="1" applyFill="1" applyBorder="1" applyAlignment="1">
      <alignment horizontal="center" vertical="center"/>
    </xf>
    <xf numFmtId="3" fontId="4" fillId="0" borderId="0" xfId="2" applyNumberFormat="1" applyFont="1" applyAlignment="1">
      <alignment vertical="center"/>
    </xf>
    <xf numFmtId="168" fontId="9" fillId="0" borderId="6" xfId="1" applyNumberFormat="1" applyFont="1" applyFill="1" applyBorder="1" applyAlignment="1">
      <alignment horizontal="center" vertical="center"/>
    </xf>
    <xf numFmtId="167" fontId="9" fillId="0" borderId="6" xfId="2" applyNumberFormat="1" applyFont="1" applyBorder="1" applyAlignment="1">
      <alignment horizontal="center" vertical="center"/>
    </xf>
    <xf numFmtId="167" fontId="9" fillId="4" borderId="6" xfId="2" applyNumberFormat="1" applyFont="1" applyFill="1" applyBorder="1" applyAlignment="1">
      <alignment horizontal="center" vertical="center"/>
    </xf>
    <xf numFmtId="168" fontId="9" fillId="0" borderId="0" xfId="1" applyNumberFormat="1" applyFont="1" applyFill="1" applyBorder="1" applyAlignment="1">
      <alignment horizontal="center" vertical="center"/>
    </xf>
    <xf numFmtId="167" fontId="9" fillId="0" borderId="0" xfId="2" applyNumberFormat="1" applyFont="1" applyAlignment="1">
      <alignment horizontal="center" vertical="center"/>
    </xf>
    <xf numFmtId="167" fontId="9" fillId="4" borderId="0" xfId="2" applyNumberFormat="1" applyFont="1" applyFill="1" applyAlignment="1">
      <alignment horizontal="center" vertical="center"/>
    </xf>
    <xf numFmtId="168" fontId="4" fillId="0" borderId="0" xfId="1" applyNumberFormat="1" applyFont="1" applyFill="1" applyBorder="1" applyAlignment="1">
      <alignment horizontal="center" vertical="center"/>
    </xf>
    <xf numFmtId="167" fontId="4" fillId="4" borderId="0" xfId="2" applyNumberFormat="1" applyFont="1" applyFill="1" applyAlignment="1">
      <alignment horizontal="center" vertical="center"/>
    </xf>
    <xf numFmtId="0" fontId="3" fillId="0" borderId="0" xfId="2" applyNumberFormat="1" applyFont="1" applyAlignment="1">
      <alignment horizontal="center" vertical="center"/>
    </xf>
    <xf numFmtId="3" fontId="9" fillId="0" borderId="0" xfId="2" applyNumberFormat="1" applyFont="1" applyAlignment="1">
      <alignment horizontal="left" vertical="center"/>
    </xf>
    <xf numFmtId="3" fontId="9" fillId="0" borderId="8" xfId="2" applyNumberFormat="1" applyFont="1" applyBorder="1" applyAlignment="1">
      <alignment vertical="center"/>
    </xf>
    <xf numFmtId="0" fontId="15" fillId="0" borderId="0" xfId="2" applyNumberFormat="1" applyFont="1" applyAlignment="1">
      <alignment vertical="center"/>
    </xf>
    <xf numFmtId="0" fontId="16" fillId="0" borderId="2" xfId="2" quotePrefix="1" applyNumberFormat="1" applyFont="1" applyBorder="1" applyAlignment="1">
      <alignment horizontal="center" vertical="center"/>
    </xf>
    <xf numFmtId="0" fontId="16" fillId="0" borderId="1" xfId="2" quotePrefix="1" applyNumberFormat="1" applyFont="1" applyBorder="1" applyAlignment="1">
      <alignment horizontal="center" vertical="center"/>
    </xf>
    <xf numFmtId="0" fontId="16" fillId="0" borderId="1" xfId="2" applyNumberFormat="1" applyFont="1" applyBorder="1" applyAlignment="1">
      <alignment horizontal="center" vertical="center"/>
    </xf>
    <xf numFmtId="0" fontId="16" fillId="0" borderId="0" xfId="2" applyNumberFormat="1" applyFont="1" applyAlignment="1">
      <alignment vertical="center"/>
    </xf>
    <xf numFmtId="1" fontId="16" fillId="0" borderId="1" xfId="2" applyNumberFormat="1" applyFont="1" applyBorder="1" applyAlignment="1">
      <alignment horizontal="center" vertical="center"/>
    </xf>
    <xf numFmtId="170" fontId="9" fillId="0" borderId="0" xfId="3" applyNumberFormat="1" applyFont="1" applyFill="1" applyBorder="1" applyAlignment="1">
      <alignment horizontal="center" vertical="center"/>
    </xf>
    <xf numFmtId="170" fontId="3" fillId="0" borderId="0" xfId="2" applyNumberFormat="1" applyFont="1" applyAlignment="1">
      <alignment horizontal="center" vertical="center"/>
    </xf>
    <xf numFmtId="170" fontId="9" fillId="0" borderId="6" xfId="3" applyNumberFormat="1" applyFont="1" applyFill="1" applyBorder="1" applyAlignment="1">
      <alignment horizontal="center" vertical="center"/>
    </xf>
    <xf numFmtId="167" fontId="4" fillId="2" borderId="0" xfId="2" applyNumberFormat="1" applyFont="1" applyFill="1" applyAlignment="1">
      <alignment horizontal="center" vertical="center"/>
    </xf>
    <xf numFmtId="174" fontId="4" fillId="4" borderId="0" xfId="3" applyNumberFormat="1" applyFont="1" applyFill="1" applyBorder="1" applyAlignment="1">
      <alignment horizontal="center" vertical="center"/>
    </xf>
    <xf numFmtId="174" fontId="9" fillId="4" borderId="0" xfId="3" applyNumberFormat="1" applyFont="1" applyFill="1" applyBorder="1" applyAlignment="1">
      <alignment horizontal="center" vertical="center"/>
    </xf>
    <xf numFmtId="174" fontId="9" fillId="4" borderId="6" xfId="3" applyNumberFormat="1" applyFont="1" applyFill="1" applyBorder="1" applyAlignment="1">
      <alignment horizontal="center" vertical="center"/>
    </xf>
    <xf numFmtId="174" fontId="4" fillId="4" borderId="0" xfId="2" applyNumberFormat="1" applyFont="1" applyFill="1" applyAlignment="1">
      <alignment horizontal="center" vertical="center"/>
    </xf>
    <xf numFmtId="174" fontId="4" fillId="0" borderId="0" xfId="3" applyNumberFormat="1" applyFont="1" applyFill="1" applyBorder="1" applyAlignment="1">
      <alignment horizontal="center" vertical="center"/>
    </xf>
    <xf numFmtId="174" fontId="9" fillId="0" borderId="0" xfId="3" applyNumberFormat="1" applyFont="1" applyFill="1" applyBorder="1" applyAlignment="1">
      <alignment horizontal="center" vertical="center"/>
    </xf>
    <xf numFmtId="174" fontId="4" fillId="0" borderId="0" xfId="2" applyNumberFormat="1" applyFont="1" applyAlignment="1">
      <alignment horizontal="center" vertical="center"/>
    </xf>
    <xf numFmtId="1" fontId="3" fillId="0" borderId="0" xfId="2" applyNumberFormat="1" applyFont="1" applyAlignment="1"/>
    <xf numFmtId="0" fontId="3" fillId="0" borderId="0" xfId="2" applyNumberFormat="1" applyFont="1" applyAlignment="1"/>
    <xf numFmtId="0" fontId="3" fillId="0" borderId="7" xfId="2" applyNumberFormat="1" applyFont="1" applyBorder="1" applyAlignment="1"/>
    <xf numFmtId="0" fontId="9" fillId="0" borderId="7" xfId="2" applyNumberFormat="1" applyFont="1" applyBorder="1" applyAlignment="1"/>
    <xf numFmtId="167" fontId="3" fillId="0" borderId="0" xfId="2" applyNumberFormat="1" applyFont="1" applyAlignment="1">
      <alignment horizontal="center" vertical="center"/>
    </xf>
    <xf numFmtId="167" fontId="9" fillId="0" borderId="0" xfId="3" applyNumberFormat="1" applyFont="1" applyFill="1" applyBorder="1" applyAlignment="1">
      <alignment horizontal="center" vertical="center"/>
    </xf>
    <xf numFmtId="167" fontId="9" fillId="4" borderId="0" xfId="3" applyNumberFormat="1" applyFont="1" applyFill="1" applyBorder="1" applyAlignment="1">
      <alignment horizontal="center" vertical="center"/>
    </xf>
    <xf numFmtId="167" fontId="9" fillId="4" borderId="6" xfId="3" applyNumberFormat="1" applyFont="1" applyFill="1" applyBorder="1" applyAlignment="1">
      <alignment horizontal="center" vertical="center"/>
    </xf>
    <xf numFmtId="167" fontId="4" fillId="0" borderId="0" xfId="3" applyNumberFormat="1" applyFont="1" applyFill="1" applyBorder="1" applyAlignment="1">
      <alignment horizontal="center" vertical="center"/>
    </xf>
    <xf numFmtId="0" fontId="3" fillId="2" borderId="0" xfId="2" applyNumberFormat="1" applyFont="1" applyFill="1" applyAlignment="1">
      <alignment vertical="center"/>
    </xf>
    <xf numFmtId="9" fontId="3" fillId="0" borderId="0" xfId="1" applyFont="1" applyFill="1" applyAlignment="1">
      <alignment vertical="center"/>
    </xf>
    <xf numFmtId="0" fontId="1" fillId="2" borderId="0" xfId="2" applyNumberFormat="1" applyFill="1" applyAlignment="1"/>
    <xf numFmtId="0" fontId="14" fillId="2" borderId="0" xfId="2" applyNumberFormat="1" applyFont="1" applyFill="1" applyAlignment="1">
      <alignment vertical="center"/>
    </xf>
    <xf numFmtId="176" fontId="3" fillId="0" borderId="0" xfId="2" applyNumberFormat="1" applyFont="1" applyAlignment="1">
      <alignment vertical="center"/>
    </xf>
    <xf numFmtId="0" fontId="3" fillId="4" borderId="0" xfId="2" applyNumberFormat="1" applyFont="1" applyFill="1" applyAlignment="1">
      <alignment horizontal="center" vertical="center"/>
    </xf>
    <xf numFmtId="170" fontId="9" fillId="4" borderId="0" xfId="2" applyNumberFormat="1" applyFont="1" applyFill="1" applyAlignment="1">
      <alignment horizontal="center" vertical="center"/>
    </xf>
    <xf numFmtId="170" fontId="3" fillId="4" borderId="0" xfId="2" applyNumberFormat="1" applyFont="1" applyFill="1" applyAlignment="1">
      <alignment horizontal="center" vertical="center"/>
    </xf>
    <xf numFmtId="175" fontId="9" fillId="0" borderId="6" xfId="1" applyNumberFormat="1" applyFont="1" applyFill="1" applyBorder="1" applyAlignment="1">
      <alignment horizontal="center" vertical="center"/>
    </xf>
    <xf numFmtId="9" fontId="4" fillId="2" borderId="0" xfId="1" applyFont="1" applyFill="1" applyBorder="1" applyAlignment="1">
      <alignment horizontal="center" vertical="center"/>
    </xf>
    <xf numFmtId="9" fontId="9" fillId="2" borderId="0" xfId="1" applyFont="1" applyFill="1" applyBorder="1" applyAlignment="1">
      <alignment horizontal="center" vertical="center"/>
    </xf>
    <xf numFmtId="170" fontId="9" fillId="2" borderId="0" xfId="3" applyNumberFormat="1" applyFont="1" applyFill="1" applyBorder="1" applyAlignment="1">
      <alignment horizontal="center" vertical="center"/>
    </xf>
    <xf numFmtId="170" fontId="3" fillId="2" borderId="0" xfId="2" applyNumberFormat="1" applyFont="1" applyFill="1" applyAlignment="1">
      <alignment horizontal="center" vertical="center"/>
    </xf>
    <xf numFmtId="170" fontId="9" fillId="2" borderId="6" xfId="3" applyNumberFormat="1" applyFont="1" applyFill="1" applyBorder="1" applyAlignment="1">
      <alignment horizontal="center" vertical="center"/>
    </xf>
    <xf numFmtId="177" fontId="4" fillId="2" borderId="0" xfId="2" applyNumberFormat="1" applyFont="1" applyFill="1" applyAlignment="1">
      <alignment horizontal="center" vertical="center"/>
    </xf>
    <xf numFmtId="177" fontId="3" fillId="0" borderId="0" xfId="2" applyNumberFormat="1" applyFont="1" applyAlignment="1">
      <alignment vertical="center"/>
    </xf>
    <xf numFmtId="177" fontId="4" fillId="0" borderId="0" xfId="2" applyNumberFormat="1" applyFont="1" applyAlignment="1">
      <alignment horizontal="center" vertical="center"/>
    </xf>
    <xf numFmtId="177" fontId="4" fillId="0" borderId="0" xfId="2" applyNumberFormat="1" applyFont="1" applyAlignment="1">
      <alignment vertical="center"/>
    </xf>
    <xf numFmtId="0" fontId="9" fillId="4" borderId="6" xfId="2" applyNumberFormat="1" applyFont="1" applyFill="1" applyBorder="1" applyAlignment="1">
      <alignment horizontal="center" vertical="center"/>
    </xf>
    <xf numFmtId="170" fontId="9" fillId="4" borderId="6" xfId="3" applyNumberFormat="1" applyFont="1" applyFill="1" applyBorder="1" applyAlignment="1">
      <alignment horizontal="center" vertical="center"/>
    </xf>
    <xf numFmtId="167" fontId="9" fillId="0" borderId="6" xfId="3" applyNumberFormat="1" applyFont="1" applyFill="1" applyBorder="1" applyAlignment="1">
      <alignment horizontal="center" vertical="center"/>
    </xf>
    <xf numFmtId="0" fontId="9" fillId="4" borderId="8" xfId="2" applyNumberFormat="1" applyFont="1" applyFill="1" applyBorder="1" applyAlignment="1">
      <alignment horizontal="center" vertical="center"/>
    </xf>
    <xf numFmtId="174" fontId="9" fillId="0" borderId="8" xfId="3" applyNumberFormat="1" applyFont="1" applyFill="1" applyBorder="1" applyAlignment="1">
      <alignment horizontal="center" vertical="center"/>
    </xf>
    <xf numFmtId="174" fontId="9" fillId="0" borderId="6" xfId="3" applyNumberFormat="1" applyFont="1" applyFill="1" applyBorder="1" applyAlignment="1">
      <alignment horizontal="center" vertical="center"/>
    </xf>
    <xf numFmtId="177" fontId="9" fillId="0" borderId="6" xfId="2" applyNumberFormat="1" applyFont="1" applyBorder="1" applyAlignment="1">
      <alignment horizontal="center" vertical="center"/>
    </xf>
    <xf numFmtId="9" fontId="9" fillId="2" borderId="6" xfId="1" applyFont="1" applyFill="1" applyBorder="1" applyAlignment="1">
      <alignment horizontal="center" vertical="center"/>
    </xf>
    <xf numFmtId="0" fontId="17" fillId="0" borderId="0" xfId="2" applyNumberFormat="1" applyFont="1" applyAlignment="1">
      <alignment vertical="center"/>
    </xf>
    <xf numFmtId="0" fontId="9" fillId="0" borderId="8" xfId="2" applyNumberFormat="1" applyFont="1" applyBorder="1" applyAlignment="1">
      <alignment horizontal="center" vertical="center"/>
    </xf>
    <xf numFmtId="0" fontId="5" fillId="0" borderId="10" xfId="2" applyNumberFormat="1" applyFont="1" applyBorder="1" applyAlignment="1">
      <alignment horizontal="left" vertical="center"/>
    </xf>
    <xf numFmtId="0" fontId="4" fillId="0" borderId="0" xfId="2" applyNumberFormat="1" applyFont="1" applyAlignment="1">
      <alignment horizontal="center" vertical="center"/>
    </xf>
    <xf numFmtId="0" fontId="4" fillId="2" borderId="0" xfId="2" applyNumberFormat="1" applyFont="1" applyFill="1" applyAlignment="1">
      <alignment horizontal="center" vertical="center"/>
    </xf>
    <xf numFmtId="1" fontId="20" fillId="2" borderId="0" xfId="2" applyNumberFormat="1" applyFont="1" applyFill="1" applyAlignment="1">
      <alignment vertical="center"/>
    </xf>
    <xf numFmtId="0" fontId="20" fillId="2" borderId="0" xfId="2" applyNumberFormat="1" applyFont="1" applyFill="1" applyAlignment="1">
      <alignment vertical="center"/>
    </xf>
    <xf numFmtId="0" fontId="20" fillId="2" borderId="0" xfId="0" applyNumberFormat="1" applyFont="1" applyFill="1" applyAlignment="1"/>
    <xf numFmtId="0" fontId="22" fillId="2" borderId="0" xfId="2" applyNumberFormat="1" applyFont="1" applyFill="1" applyAlignment="1">
      <alignment vertical="center"/>
    </xf>
    <xf numFmtId="167" fontId="20" fillId="2" borderId="0" xfId="2" applyNumberFormat="1" applyFont="1" applyFill="1" applyAlignment="1">
      <alignment vertical="center"/>
    </xf>
    <xf numFmtId="0" fontId="21" fillId="2" borderId="0" xfId="2" applyNumberFormat="1" applyFont="1" applyFill="1" applyAlignment="1">
      <alignment vertical="center"/>
    </xf>
    <xf numFmtId="0" fontId="23" fillId="2" borderId="14" xfId="2" applyNumberFormat="1" applyFont="1" applyFill="1" applyBorder="1" applyAlignment="1">
      <alignment horizontal="left" vertical="center"/>
    </xf>
    <xf numFmtId="0" fontId="20" fillId="2" borderId="14" xfId="2" applyNumberFormat="1" applyFont="1" applyFill="1" applyBorder="1" applyAlignment="1">
      <alignment vertical="center"/>
    </xf>
    <xf numFmtId="0" fontId="25" fillId="2" borderId="0" xfId="2" applyNumberFormat="1" applyFont="1" applyFill="1" applyAlignment="1">
      <alignment vertical="center"/>
    </xf>
    <xf numFmtId="0" fontId="24" fillId="2" borderId="16" xfId="2" applyNumberFormat="1" applyFont="1" applyFill="1" applyBorder="1" applyAlignment="1"/>
    <xf numFmtId="0" fontId="20" fillId="2" borderId="16" xfId="2" applyNumberFormat="1" applyFont="1" applyFill="1" applyBorder="1" applyAlignment="1">
      <alignment vertical="center"/>
    </xf>
    <xf numFmtId="0" fontId="20" fillId="2" borderId="0" xfId="2" applyNumberFormat="1" applyFont="1" applyFill="1" applyAlignment="1"/>
    <xf numFmtId="3" fontId="24" fillId="2" borderId="16" xfId="2" applyNumberFormat="1" applyFont="1" applyFill="1" applyBorder="1" applyAlignment="1"/>
    <xf numFmtId="3" fontId="26" fillId="2" borderId="16" xfId="2" applyNumberFormat="1" applyFont="1" applyFill="1" applyBorder="1" applyAlignment="1">
      <alignment vertical="center"/>
    </xf>
    <xf numFmtId="169" fontId="20" fillId="2" borderId="0" xfId="2" applyNumberFormat="1" applyFont="1" applyFill="1" applyAlignment="1">
      <alignment vertical="center"/>
    </xf>
    <xf numFmtId="0" fontId="27" fillId="2" borderId="0" xfId="2" applyNumberFormat="1" applyFont="1" applyFill="1" applyAlignment="1">
      <alignment vertical="center"/>
    </xf>
    <xf numFmtId="0" fontId="26" fillId="2" borderId="0" xfId="2" applyNumberFormat="1" applyFont="1" applyFill="1" applyAlignment="1">
      <alignment vertical="center"/>
    </xf>
    <xf numFmtId="0" fontId="26" fillId="2" borderId="0" xfId="2" applyNumberFormat="1" applyFont="1" applyFill="1" applyAlignment="1">
      <alignment horizontal="right" vertical="center"/>
    </xf>
    <xf numFmtId="0" fontId="23" fillId="2" borderId="9" xfId="2" applyNumberFormat="1" applyFont="1" applyFill="1" applyBorder="1" applyAlignment="1">
      <alignment horizontal="left" vertical="center"/>
    </xf>
    <xf numFmtId="0" fontId="20" fillId="2" borderId="9" xfId="2" applyNumberFormat="1" applyFont="1" applyFill="1" applyBorder="1" applyAlignment="1">
      <alignment vertical="center"/>
    </xf>
    <xf numFmtId="0" fontId="26" fillId="2" borderId="16" xfId="2" applyNumberFormat="1" applyFont="1" applyFill="1" applyBorder="1" applyAlignment="1">
      <alignment vertical="center"/>
    </xf>
    <xf numFmtId="177" fontId="20" fillId="2" borderId="0" xfId="2" applyNumberFormat="1" applyFont="1" applyFill="1" applyAlignment="1">
      <alignment vertical="center"/>
    </xf>
    <xf numFmtId="0" fontId="25" fillId="2" borderId="0" xfId="2" quotePrefix="1" applyNumberFormat="1" applyFont="1" applyFill="1" applyAlignment="1">
      <alignment vertical="center"/>
    </xf>
    <xf numFmtId="165" fontId="25" fillId="2" borderId="0" xfId="2" quotePrefix="1" applyFont="1" applyFill="1" applyAlignment="1">
      <alignment vertical="center"/>
    </xf>
    <xf numFmtId="0" fontId="26" fillId="2" borderId="14" xfId="2" applyNumberFormat="1" applyFont="1" applyFill="1" applyBorder="1" applyAlignment="1">
      <alignment horizontal="center" vertical="center"/>
    </xf>
    <xf numFmtId="0" fontId="20" fillId="2" borderId="0" xfId="2" applyNumberFormat="1" applyFont="1" applyFill="1" applyAlignment="1">
      <alignment horizontal="left" vertical="center"/>
    </xf>
    <xf numFmtId="9" fontId="20" fillId="2" borderId="0" xfId="2" applyNumberFormat="1" applyFont="1" applyFill="1" applyAlignment="1">
      <alignment vertical="center"/>
    </xf>
    <xf numFmtId="179" fontId="20" fillId="2" borderId="0" xfId="2" applyNumberFormat="1" applyFont="1" applyFill="1" applyAlignment="1">
      <alignment vertical="center"/>
    </xf>
    <xf numFmtId="0" fontId="28" fillId="2" borderId="0" xfId="2" applyNumberFormat="1" applyFont="1" applyFill="1" applyAlignment="1">
      <alignment vertical="center"/>
    </xf>
    <xf numFmtId="4" fontId="20" fillId="2" borderId="0" xfId="2" applyNumberFormat="1" applyFont="1" applyFill="1" applyAlignment="1">
      <alignment vertical="center"/>
    </xf>
    <xf numFmtId="174" fontId="30" fillId="5" borderId="0" xfId="3" applyNumberFormat="1" applyFont="1" applyFill="1" applyBorder="1" applyAlignment="1">
      <alignment horizontal="center" vertical="center"/>
    </xf>
    <xf numFmtId="174" fontId="30" fillId="2" borderId="0" xfId="3" applyNumberFormat="1" applyFont="1" applyFill="1" applyBorder="1" applyAlignment="1">
      <alignment horizontal="center" vertical="center"/>
    </xf>
    <xf numFmtId="189" fontId="20" fillId="2" borderId="0" xfId="2" applyNumberFormat="1" applyFont="1" applyFill="1" applyAlignment="1">
      <alignment vertical="center"/>
    </xf>
    <xf numFmtId="177" fontId="26" fillId="2" borderId="16" xfId="2" applyNumberFormat="1" applyFont="1" applyFill="1" applyBorder="1" applyAlignment="1">
      <alignment vertical="center"/>
    </xf>
    <xf numFmtId="177" fontId="20" fillId="2" borderId="0" xfId="0" applyNumberFormat="1" applyFont="1" applyFill="1" applyAlignment="1"/>
    <xf numFmtId="9" fontId="20" fillId="2" borderId="0" xfId="1" applyFont="1" applyFill="1" applyAlignment="1"/>
    <xf numFmtId="177" fontId="30" fillId="2" borderId="0" xfId="2" applyNumberFormat="1" applyFont="1" applyFill="1" applyAlignment="1">
      <alignment horizontal="center" vertical="center"/>
    </xf>
    <xf numFmtId="0" fontId="22" fillId="2" borderId="0" xfId="2" applyNumberFormat="1" applyFont="1" applyFill="1" applyAlignment="1">
      <alignment horizontal="center" vertical="center"/>
    </xf>
    <xf numFmtId="0" fontId="24" fillId="2" borderId="16" xfId="2" applyNumberFormat="1" applyFont="1" applyFill="1" applyBorder="1" applyAlignment="1">
      <alignment horizontal="centerContinuous"/>
    </xf>
    <xf numFmtId="172" fontId="30" fillId="2" borderId="0" xfId="3" applyNumberFormat="1" applyFont="1" applyFill="1" applyBorder="1" applyAlignment="1">
      <alignment horizontal="center" vertical="center"/>
    </xf>
    <xf numFmtId="172" fontId="30" fillId="5" borderId="0" xfId="3" applyNumberFormat="1" applyFont="1" applyFill="1" applyBorder="1" applyAlignment="1">
      <alignment horizontal="center" vertical="center"/>
    </xf>
    <xf numFmtId="172" fontId="31" fillId="2" borderId="0" xfId="3" applyNumberFormat="1" applyFont="1" applyFill="1" applyBorder="1" applyAlignment="1">
      <alignment horizontal="center" vertical="center"/>
    </xf>
    <xf numFmtId="172" fontId="31" fillId="5" borderId="0" xfId="3" applyNumberFormat="1" applyFont="1" applyFill="1" applyBorder="1" applyAlignment="1">
      <alignment horizontal="center" vertical="center"/>
    </xf>
    <xf numFmtId="172" fontId="31" fillId="2" borderId="14" xfId="3" applyNumberFormat="1" applyFont="1" applyFill="1" applyBorder="1" applyAlignment="1">
      <alignment horizontal="center" vertical="center"/>
    </xf>
    <xf numFmtId="172" fontId="31" fillId="5" borderId="14" xfId="3" applyNumberFormat="1" applyFont="1" applyFill="1" applyBorder="1" applyAlignment="1">
      <alignment horizontal="center" vertical="center"/>
    </xf>
    <xf numFmtId="172" fontId="31" fillId="2" borderId="15" xfId="3" applyNumberFormat="1" applyFont="1" applyFill="1" applyBorder="1" applyAlignment="1">
      <alignment horizontal="center" vertical="center"/>
    </xf>
    <xf numFmtId="172" fontId="31" fillId="5" borderId="15" xfId="3" applyNumberFormat="1" applyFont="1" applyFill="1" applyBorder="1" applyAlignment="1">
      <alignment horizontal="center" vertical="center"/>
    </xf>
    <xf numFmtId="180" fontId="32" fillId="2" borderId="0" xfId="2" applyNumberFormat="1" applyFont="1" applyFill="1" applyAlignment="1">
      <alignment vertical="center"/>
    </xf>
    <xf numFmtId="184" fontId="32" fillId="2" borderId="0" xfId="2" applyNumberFormat="1" applyFont="1" applyFill="1" applyAlignment="1">
      <alignment vertical="center"/>
    </xf>
    <xf numFmtId="0" fontId="32" fillId="2" borderId="16" xfId="2" applyNumberFormat="1" applyFont="1" applyFill="1" applyBorder="1" applyAlignment="1">
      <alignment vertical="center"/>
    </xf>
    <xf numFmtId="0" fontId="32" fillId="2" borderId="14" xfId="2" applyNumberFormat="1" applyFont="1" applyFill="1" applyBorder="1" applyAlignment="1">
      <alignment vertical="center"/>
    </xf>
    <xf numFmtId="0" fontId="31" fillId="2" borderId="14" xfId="2" applyNumberFormat="1" applyFont="1" applyFill="1" applyBorder="1" applyAlignment="1">
      <alignment horizontal="center" vertical="center"/>
    </xf>
    <xf numFmtId="0" fontId="32" fillId="2" borderId="0" xfId="2" applyNumberFormat="1" applyFont="1" applyFill="1" applyAlignment="1">
      <alignment vertical="center"/>
    </xf>
    <xf numFmtId="172" fontId="30" fillId="5" borderId="0" xfId="2" applyNumberFormat="1" applyFont="1" applyFill="1" applyAlignment="1">
      <alignment horizontal="center" vertical="center"/>
    </xf>
    <xf numFmtId="167" fontId="31" fillId="2" borderId="0" xfId="3" applyNumberFormat="1" applyFont="1" applyFill="1" applyBorder="1" applyAlignment="1">
      <alignment horizontal="center" vertical="center"/>
    </xf>
    <xf numFmtId="170" fontId="31" fillId="2" borderId="0" xfId="3" applyNumberFormat="1" applyFont="1" applyFill="1" applyBorder="1" applyAlignment="1">
      <alignment horizontal="center" vertical="center"/>
    </xf>
    <xf numFmtId="170" fontId="31" fillId="2" borderId="0" xfId="3" applyNumberFormat="1" applyFont="1" applyFill="1" applyAlignment="1">
      <alignment horizontal="center" vertical="center"/>
    </xf>
    <xf numFmtId="167" fontId="31" fillId="2" borderId="15" xfId="3" applyNumberFormat="1" applyFont="1" applyFill="1" applyBorder="1" applyAlignment="1">
      <alignment horizontal="center" vertical="center"/>
    </xf>
    <xf numFmtId="174" fontId="20" fillId="2" borderId="0" xfId="2" applyNumberFormat="1" applyFont="1" applyFill="1" applyAlignment="1">
      <alignment vertical="center"/>
    </xf>
    <xf numFmtId="172" fontId="30" fillId="0" borderId="0" xfId="3" applyNumberFormat="1" applyFont="1" applyFill="1" applyBorder="1" applyAlignment="1">
      <alignment horizontal="center" vertical="center"/>
    </xf>
    <xf numFmtId="167" fontId="30" fillId="5" borderId="0" xfId="3" applyNumberFormat="1" applyFont="1" applyFill="1" applyBorder="1" applyAlignment="1">
      <alignment horizontal="center" vertical="center"/>
    </xf>
    <xf numFmtId="167" fontId="30" fillId="2" borderId="0" xfId="3" applyNumberFormat="1" applyFont="1" applyFill="1" applyBorder="1" applyAlignment="1">
      <alignment horizontal="center" vertical="center"/>
    </xf>
    <xf numFmtId="170" fontId="30" fillId="2" borderId="0" xfId="3" applyNumberFormat="1" applyFont="1" applyFill="1" applyBorder="1" applyAlignment="1">
      <alignment horizontal="center" vertical="center"/>
    </xf>
    <xf numFmtId="170" fontId="30" fillId="5" borderId="0" xfId="2" applyNumberFormat="1" applyFont="1" applyFill="1" applyAlignment="1">
      <alignment horizontal="center" vertical="center"/>
    </xf>
    <xf numFmtId="167" fontId="31" fillId="5" borderId="0" xfId="2" applyNumberFormat="1" applyFont="1" applyFill="1" applyAlignment="1">
      <alignment horizontal="center" vertical="center"/>
    </xf>
    <xf numFmtId="167" fontId="31" fillId="2" borderId="0" xfId="2" applyNumberFormat="1" applyFont="1" applyFill="1" applyAlignment="1">
      <alignment horizontal="center" vertical="center"/>
    </xf>
    <xf numFmtId="168" fontId="31" fillId="2" borderId="0" xfId="1" applyNumberFormat="1" applyFont="1" applyFill="1" applyBorder="1" applyAlignment="1">
      <alignment horizontal="center" vertical="center"/>
    </xf>
    <xf numFmtId="0" fontId="31" fillId="2" borderId="14" xfId="2" applyNumberFormat="1" applyFont="1" applyFill="1" applyBorder="1" applyAlignment="1">
      <alignment vertical="center"/>
    </xf>
    <xf numFmtId="167" fontId="30" fillId="5" borderId="0" xfId="2" applyNumberFormat="1" applyFont="1" applyFill="1" applyAlignment="1">
      <alignment horizontal="center" vertical="center"/>
    </xf>
    <xf numFmtId="174" fontId="30" fillId="5" borderId="14" xfId="3" applyNumberFormat="1" applyFont="1" applyFill="1" applyBorder="1" applyAlignment="1">
      <alignment horizontal="center" vertical="center"/>
    </xf>
    <xf numFmtId="9" fontId="30" fillId="5" borderId="0" xfId="1" applyFont="1" applyFill="1" applyBorder="1" applyAlignment="1">
      <alignment horizontal="center" vertical="center"/>
    </xf>
    <xf numFmtId="9" fontId="30" fillId="2" borderId="0" xfId="1" applyFont="1" applyFill="1" applyBorder="1" applyAlignment="1">
      <alignment horizontal="center" vertical="center"/>
    </xf>
    <xf numFmtId="171" fontId="30" fillId="2" borderId="0" xfId="1" applyNumberFormat="1" applyFont="1" applyFill="1" applyBorder="1" applyAlignment="1">
      <alignment horizontal="center" vertical="center"/>
    </xf>
    <xf numFmtId="9" fontId="31" fillId="5" borderId="0" xfId="1" applyFont="1" applyFill="1" applyBorder="1" applyAlignment="1">
      <alignment horizontal="center" vertical="center"/>
    </xf>
    <xf numFmtId="9" fontId="31" fillId="2" borderId="0" xfId="1" applyFont="1" applyFill="1" applyBorder="1" applyAlignment="1">
      <alignment horizontal="center" vertical="center"/>
    </xf>
    <xf numFmtId="171" fontId="31" fillId="2" borderId="0" xfId="1" applyNumberFormat="1" applyFont="1" applyFill="1" applyBorder="1" applyAlignment="1">
      <alignment horizontal="center" vertical="center"/>
    </xf>
    <xf numFmtId="0" fontId="20" fillId="0" borderId="0" xfId="2" applyNumberFormat="1" applyFont="1" applyAlignment="1">
      <alignment vertical="center"/>
    </xf>
    <xf numFmtId="0" fontId="30" fillId="0" borderId="14" xfId="2" applyNumberFormat="1" applyFont="1" applyBorder="1" applyAlignment="1">
      <alignment horizontal="left" vertical="center" indent="1"/>
    </xf>
    <xf numFmtId="0" fontId="20" fillId="2" borderId="0" xfId="2" applyNumberFormat="1" applyFont="1" applyFill="1" applyAlignment="1">
      <alignment horizontal="right" vertical="center"/>
    </xf>
    <xf numFmtId="3" fontId="24" fillId="0" borderId="16" xfId="2" applyNumberFormat="1" applyFont="1" applyBorder="1" applyAlignment="1"/>
    <xf numFmtId="170" fontId="31" fillId="2" borderId="0" xfId="2" applyNumberFormat="1" applyFont="1" applyFill="1" applyAlignment="1">
      <alignment horizontal="center" vertical="center"/>
    </xf>
    <xf numFmtId="170" fontId="31" fillId="0" borderId="0" xfId="2" applyNumberFormat="1" applyFont="1" applyAlignment="1">
      <alignment horizontal="center" vertical="center"/>
    </xf>
    <xf numFmtId="167" fontId="30" fillId="2" borderId="0" xfId="2" applyNumberFormat="1" applyFont="1" applyFill="1" applyAlignment="1">
      <alignment horizontal="center" vertical="center"/>
    </xf>
    <xf numFmtId="170" fontId="30" fillId="2" borderId="0" xfId="2" applyNumberFormat="1" applyFont="1" applyFill="1" applyAlignment="1">
      <alignment horizontal="center" vertical="center"/>
    </xf>
    <xf numFmtId="168" fontId="30" fillId="2" borderId="0" xfId="1" applyNumberFormat="1" applyFont="1" applyFill="1" applyBorder="1" applyAlignment="1">
      <alignment horizontal="center" vertical="center"/>
    </xf>
    <xf numFmtId="167" fontId="30" fillId="0" borderId="0" xfId="2" applyNumberFormat="1" applyFont="1" applyAlignment="1">
      <alignment horizontal="center" vertical="center"/>
    </xf>
    <xf numFmtId="170" fontId="30" fillId="0" borderId="0" xfId="2" applyNumberFormat="1" applyFont="1" applyAlignment="1">
      <alignment horizontal="center" vertical="center"/>
    </xf>
    <xf numFmtId="182" fontId="31" fillId="5" borderId="0" xfId="1" applyNumberFormat="1" applyFont="1" applyFill="1" applyBorder="1" applyAlignment="1">
      <alignment horizontal="center" vertical="center"/>
    </xf>
    <xf numFmtId="182" fontId="31" fillId="0" borderId="0" xfId="1" applyNumberFormat="1" applyFont="1" applyBorder="1" applyAlignment="1">
      <alignment horizontal="center" vertical="center"/>
    </xf>
    <xf numFmtId="182" fontId="31" fillId="5" borderId="14" xfId="1" applyNumberFormat="1" applyFont="1" applyFill="1" applyBorder="1" applyAlignment="1">
      <alignment horizontal="center" vertical="center"/>
    </xf>
    <xf numFmtId="182" fontId="31" fillId="0" borderId="14" xfId="1" applyNumberFormat="1" applyFont="1" applyFill="1" applyBorder="1" applyAlignment="1">
      <alignment horizontal="center" vertical="center"/>
    </xf>
    <xf numFmtId="9" fontId="31" fillId="5" borderId="14" xfId="1" applyFont="1" applyFill="1" applyBorder="1" applyAlignment="1">
      <alignment horizontal="center" vertical="center"/>
    </xf>
    <xf numFmtId="9" fontId="31" fillId="2" borderId="14" xfId="1" applyFont="1" applyFill="1" applyBorder="1" applyAlignment="1">
      <alignment horizontal="center" vertical="center"/>
    </xf>
    <xf numFmtId="170" fontId="31" fillId="5" borderId="0" xfId="2" applyNumberFormat="1" applyFont="1" applyFill="1" applyAlignment="1">
      <alignment horizontal="center" vertical="center"/>
    </xf>
    <xf numFmtId="0" fontId="33" fillId="2" borderId="0" xfId="2" applyNumberFormat="1" applyFont="1" applyFill="1" applyAlignment="1">
      <alignment horizontal="left" vertical="center"/>
    </xf>
    <xf numFmtId="0" fontId="21" fillId="2" borderId="0" xfId="2" applyNumberFormat="1" applyFont="1" applyFill="1" applyAlignment="1">
      <alignment horizontal="left" vertical="center"/>
    </xf>
    <xf numFmtId="0" fontId="20" fillId="2" borderId="0" xfId="2" applyNumberFormat="1" applyFont="1" applyFill="1" applyAlignment="1">
      <alignment horizontal="centerContinuous" vertical="center"/>
    </xf>
    <xf numFmtId="0" fontId="20" fillId="2" borderId="10" xfId="2" applyNumberFormat="1" applyFont="1" applyFill="1" applyBorder="1" applyAlignment="1">
      <alignment horizontal="left" vertical="center"/>
    </xf>
    <xf numFmtId="0" fontId="34" fillId="0" borderId="0" xfId="2" applyNumberFormat="1" applyFont="1" applyAlignment="1">
      <alignment vertical="center"/>
    </xf>
    <xf numFmtId="0" fontId="34" fillId="2" borderId="0" xfId="2" applyNumberFormat="1" applyFont="1" applyFill="1" applyAlignment="1">
      <alignment vertical="center"/>
    </xf>
    <xf numFmtId="167" fontId="31" fillId="5" borderId="14" xfId="3" applyNumberFormat="1" applyFont="1" applyFill="1" applyBorder="1" applyAlignment="1">
      <alignment horizontal="center" vertical="center"/>
    </xf>
    <xf numFmtId="3" fontId="31" fillId="2" borderId="14" xfId="2" applyNumberFormat="1" applyFont="1" applyFill="1" applyBorder="1" applyAlignment="1">
      <alignment vertical="center"/>
    </xf>
    <xf numFmtId="165" fontId="30" fillId="2" borderId="14" xfId="2" applyFont="1" applyFill="1" applyBorder="1" applyAlignment="1">
      <alignment vertical="center"/>
    </xf>
    <xf numFmtId="3" fontId="31" fillId="2" borderId="0" xfId="2" applyNumberFormat="1" applyFont="1" applyFill="1" applyAlignment="1">
      <alignment horizontal="left" vertical="center"/>
    </xf>
    <xf numFmtId="0" fontId="30" fillId="2" borderId="0" xfId="2" applyNumberFormat="1" applyFont="1" applyFill="1" applyAlignment="1">
      <alignment vertical="center"/>
    </xf>
    <xf numFmtId="167" fontId="31" fillId="5" borderId="0" xfId="3" applyNumberFormat="1" applyFont="1" applyFill="1" applyBorder="1" applyAlignment="1">
      <alignment horizontal="center" vertical="center"/>
    </xf>
    <xf numFmtId="0" fontId="31" fillId="2" borderId="15" xfId="2" applyNumberFormat="1" applyFont="1" applyFill="1" applyBorder="1" applyAlignment="1">
      <alignment vertical="center"/>
    </xf>
    <xf numFmtId="3" fontId="30" fillId="2" borderId="0" xfId="2" applyNumberFormat="1" applyFont="1" applyFill="1" applyAlignment="1">
      <alignment horizontal="left" vertical="center" indent="1"/>
    </xf>
    <xf numFmtId="3" fontId="30" fillId="2" borderId="0" xfId="2" applyNumberFormat="1" applyFont="1" applyFill="1" applyAlignment="1">
      <alignment vertical="center"/>
    </xf>
    <xf numFmtId="3" fontId="30" fillId="0" borderId="0" xfId="2" applyNumberFormat="1" applyFont="1" applyAlignment="1">
      <alignment horizontal="left" vertical="center" indent="1"/>
    </xf>
    <xf numFmtId="165" fontId="31" fillId="2" borderId="14" xfId="2" applyFont="1" applyFill="1" applyBorder="1" applyAlignment="1">
      <alignment vertical="center"/>
    </xf>
    <xf numFmtId="1" fontId="31" fillId="2" borderId="14" xfId="2" applyNumberFormat="1" applyFont="1" applyFill="1" applyBorder="1" applyAlignment="1">
      <alignment horizontal="center" vertical="center"/>
    </xf>
    <xf numFmtId="165" fontId="31" fillId="2" borderId="14" xfId="2" applyFont="1" applyFill="1" applyBorder="1" applyAlignment="1">
      <alignment horizontal="center" vertical="center"/>
    </xf>
    <xf numFmtId="3" fontId="31" fillId="2" borderId="0" xfId="2" applyNumberFormat="1" applyFont="1" applyFill="1" applyAlignment="1">
      <alignment vertical="center"/>
    </xf>
    <xf numFmtId="3" fontId="30" fillId="0" borderId="0" xfId="2" applyNumberFormat="1" applyFont="1" applyAlignment="1">
      <alignment horizontal="left" vertical="center" indent="2"/>
    </xf>
    <xf numFmtId="0" fontId="31" fillId="2" borderId="0" xfId="2" applyNumberFormat="1" applyFont="1" applyFill="1" applyAlignment="1">
      <alignment vertical="center"/>
    </xf>
    <xf numFmtId="167" fontId="30" fillId="0" borderId="20" xfId="2" applyNumberFormat="1" applyFont="1" applyBorder="1" applyAlignment="1">
      <alignment horizontal="center" vertical="center"/>
    </xf>
    <xf numFmtId="170" fontId="30" fillId="0" borderId="20" xfId="2" applyNumberFormat="1" applyFont="1" applyBorder="1" applyAlignment="1">
      <alignment horizontal="center" vertical="center"/>
    </xf>
    <xf numFmtId="168" fontId="30" fillId="2" borderId="20" xfId="1" applyNumberFormat="1" applyFont="1" applyFill="1" applyBorder="1" applyAlignment="1">
      <alignment horizontal="center" vertical="center"/>
    </xf>
    <xf numFmtId="3" fontId="31" fillId="2" borderId="14" xfId="2" applyNumberFormat="1" applyFont="1" applyFill="1" applyBorder="1" applyAlignment="1">
      <alignment horizontal="center" vertical="center"/>
    </xf>
    <xf numFmtId="170" fontId="31" fillId="2" borderId="14" xfId="2" applyNumberFormat="1" applyFont="1" applyFill="1" applyBorder="1" applyAlignment="1">
      <alignment horizontal="center" vertical="center"/>
    </xf>
    <xf numFmtId="168" fontId="31" fillId="2" borderId="14" xfId="2" applyNumberFormat="1" applyFont="1" applyFill="1" applyBorder="1" applyAlignment="1">
      <alignment horizontal="center" vertical="center"/>
    </xf>
    <xf numFmtId="3" fontId="30" fillId="0" borderId="0" xfId="2" applyNumberFormat="1" applyFont="1" applyAlignment="1">
      <alignment vertical="center"/>
    </xf>
    <xf numFmtId="3" fontId="31" fillId="0" borderId="0" xfId="2" applyNumberFormat="1" applyFont="1" applyAlignment="1">
      <alignment vertical="center"/>
    </xf>
    <xf numFmtId="3" fontId="31" fillId="2" borderId="20" xfId="2" applyNumberFormat="1" applyFont="1" applyFill="1" applyBorder="1" applyAlignment="1">
      <alignment vertical="center"/>
    </xf>
    <xf numFmtId="193" fontId="30" fillId="5" borderId="0" xfId="2" applyNumberFormat="1" applyFont="1" applyFill="1" applyAlignment="1">
      <alignment horizontal="center" vertical="center"/>
    </xf>
    <xf numFmtId="193" fontId="30" fillId="0" borderId="0" xfId="2" applyNumberFormat="1" applyFont="1" applyAlignment="1">
      <alignment horizontal="center" vertical="center"/>
    </xf>
    <xf numFmtId="171" fontId="30" fillId="2" borderId="0" xfId="1" applyNumberFormat="1" applyFont="1" applyFill="1" applyAlignment="1">
      <alignment horizontal="center" vertical="center"/>
    </xf>
    <xf numFmtId="193" fontId="30" fillId="2" borderId="0" xfId="2" applyNumberFormat="1" applyFont="1" applyFill="1" applyAlignment="1">
      <alignment horizontal="center" vertical="center"/>
    </xf>
    <xf numFmtId="0" fontId="30" fillId="2" borderId="0" xfId="2" applyNumberFormat="1" applyFont="1" applyFill="1" applyAlignment="1"/>
    <xf numFmtId="0" fontId="30" fillId="2" borderId="14" xfId="2" applyNumberFormat="1" applyFont="1" applyFill="1" applyBorder="1" applyAlignment="1">
      <alignment vertical="center"/>
    </xf>
    <xf numFmtId="174" fontId="31" fillId="5" borderId="0" xfId="3" applyNumberFormat="1" applyFont="1" applyFill="1" applyBorder="1" applyAlignment="1">
      <alignment horizontal="center" vertical="center"/>
    </xf>
    <xf numFmtId="167" fontId="30" fillId="2" borderId="0" xfId="3" applyNumberFormat="1" applyFont="1" applyFill="1" applyAlignment="1">
      <alignment horizontal="center" vertical="center"/>
    </xf>
    <xf numFmtId="174" fontId="31" fillId="5" borderId="14" xfId="3" applyNumberFormat="1" applyFont="1" applyFill="1" applyBorder="1" applyAlignment="1">
      <alignment horizontal="center" vertical="center"/>
    </xf>
    <xf numFmtId="167" fontId="31" fillId="2" borderId="14" xfId="3" applyNumberFormat="1" applyFont="1" applyFill="1" applyBorder="1" applyAlignment="1">
      <alignment horizontal="center" vertical="center"/>
    </xf>
    <xf numFmtId="3" fontId="31" fillId="2" borderId="15" xfId="2" applyNumberFormat="1" applyFont="1" applyFill="1" applyBorder="1" applyAlignment="1">
      <alignment vertical="center"/>
    </xf>
    <xf numFmtId="174" fontId="31" fillId="5" borderId="15" xfId="3" applyNumberFormat="1" applyFont="1" applyFill="1" applyBorder="1" applyAlignment="1">
      <alignment horizontal="center" vertical="center"/>
    </xf>
    <xf numFmtId="174" fontId="31" fillId="2" borderId="0" xfId="3" applyNumberFormat="1" applyFont="1" applyFill="1" applyBorder="1" applyAlignment="1">
      <alignment horizontal="center" vertical="center"/>
    </xf>
    <xf numFmtId="174" fontId="31" fillId="2" borderId="14" xfId="3" applyNumberFormat="1" applyFont="1" applyFill="1" applyBorder="1" applyAlignment="1">
      <alignment horizontal="center" vertical="center"/>
    </xf>
    <xf numFmtId="174" fontId="31" fillId="2" borderId="15" xfId="3" applyNumberFormat="1" applyFont="1" applyFill="1" applyBorder="1" applyAlignment="1">
      <alignment horizontal="center" vertical="center"/>
    </xf>
    <xf numFmtId="174" fontId="31" fillId="2" borderId="0" xfId="3" quotePrefix="1" applyNumberFormat="1" applyFont="1" applyFill="1" applyBorder="1" applyAlignment="1">
      <alignment horizontal="center" vertical="center"/>
    </xf>
    <xf numFmtId="174" fontId="31" fillId="2" borderId="14" xfId="3" quotePrefix="1" applyNumberFormat="1" applyFont="1" applyFill="1" applyBorder="1" applyAlignment="1">
      <alignment horizontal="center" vertical="center"/>
    </xf>
    <xf numFmtId="0" fontId="31" fillId="2" borderId="14" xfId="2" applyNumberFormat="1" applyFont="1" applyFill="1" applyBorder="1" applyAlignment="1">
      <alignment horizontal="left" vertical="center"/>
    </xf>
    <xf numFmtId="0" fontId="31" fillId="2" borderId="14" xfId="2" applyNumberFormat="1" applyFont="1" applyFill="1" applyBorder="1" applyAlignment="1">
      <alignment horizontal="right" vertical="center"/>
    </xf>
    <xf numFmtId="3" fontId="30" fillId="2" borderId="0" xfId="2" applyNumberFormat="1" applyFont="1" applyFill="1" applyAlignment="1">
      <alignment horizontal="center" vertical="center"/>
    </xf>
    <xf numFmtId="187" fontId="30" fillId="2" borderId="0" xfId="2" applyNumberFormat="1" applyFont="1" applyFill="1" applyAlignment="1">
      <alignment horizontal="center" vertical="center"/>
    </xf>
    <xf numFmtId="177" fontId="31" fillId="2" borderId="14" xfId="2" applyNumberFormat="1" applyFont="1" applyFill="1" applyBorder="1" applyAlignment="1">
      <alignment horizontal="center" vertical="center"/>
    </xf>
    <xf numFmtId="0" fontId="30" fillId="2" borderId="0" xfId="2" applyNumberFormat="1" applyFont="1" applyFill="1" applyAlignment="1">
      <alignment horizontal="center" vertical="center"/>
    </xf>
    <xf numFmtId="0" fontId="31" fillId="2" borderId="15" xfId="2" applyNumberFormat="1" applyFont="1" applyFill="1" applyBorder="1" applyAlignment="1">
      <alignment horizontal="center" vertical="center"/>
    </xf>
    <xf numFmtId="167" fontId="31" fillId="2" borderId="15" xfId="2" applyNumberFormat="1" applyFont="1" applyFill="1" applyBorder="1" applyAlignment="1">
      <alignment horizontal="center" vertical="center"/>
    </xf>
    <xf numFmtId="172" fontId="31" fillId="0" borderId="15" xfId="3" applyNumberFormat="1" applyFont="1" applyFill="1" applyBorder="1" applyAlignment="1">
      <alignment horizontal="center" vertical="center"/>
    </xf>
    <xf numFmtId="177" fontId="30" fillId="2" borderId="14" xfId="2" applyNumberFormat="1" applyFont="1" applyFill="1" applyBorder="1" applyAlignment="1">
      <alignment horizontal="center" vertical="center"/>
    </xf>
    <xf numFmtId="0" fontId="31" fillId="2" borderId="19" xfId="2" applyNumberFormat="1" applyFont="1" applyFill="1" applyBorder="1" applyAlignment="1">
      <alignment vertical="center"/>
    </xf>
    <xf numFmtId="167" fontId="31" fillId="2" borderId="14" xfId="2" applyNumberFormat="1" applyFont="1" applyFill="1" applyBorder="1" applyAlignment="1">
      <alignment horizontal="center" vertical="center"/>
    </xf>
    <xf numFmtId="177" fontId="30" fillId="2" borderId="0" xfId="2" applyNumberFormat="1" applyFont="1" applyFill="1" applyAlignment="1">
      <alignment vertical="center"/>
    </xf>
    <xf numFmtId="167" fontId="31" fillId="0" borderId="0" xfId="2" applyNumberFormat="1" applyFont="1" applyAlignment="1">
      <alignment horizontal="center" vertical="center"/>
    </xf>
    <xf numFmtId="174" fontId="31" fillId="5" borderId="0" xfId="3" applyNumberFormat="1" applyFont="1" applyFill="1" applyAlignment="1">
      <alignment horizontal="center" vertical="center"/>
    </xf>
    <xf numFmtId="175" fontId="31" fillId="2" borderId="14" xfId="1" applyNumberFormat="1" applyFont="1" applyFill="1" applyBorder="1" applyAlignment="1">
      <alignment horizontal="center" vertical="center"/>
    </xf>
    <xf numFmtId="175" fontId="30" fillId="2" borderId="0" xfId="1" applyNumberFormat="1" applyFont="1" applyFill="1" applyAlignment="1">
      <alignment horizontal="center" vertical="center"/>
    </xf>
    <xf numFmtId="175" fontId="31" fillId="2" borderId="0" xfId="1" applyNumberFormat="1" applyFont="1" applyFill="1" applyBorder="1" applyAlignment="1">
      <alignment horizontal="center" vertical="center"/>
    </xf>
    <xf numFmtId="9" fontId="31" fillId="0" borderId="14" xfId="1" applyFont="1" applyFill="1" applyBorder="1" applyAlignment="1">
      <alignment horizontal="center" vertical="center"/>
    </xf>
    <xf numFmtId="9" fontId="20" fillId="2" borderId="0" xfId="2" applyNumberFormat="1" applyFont="1" applyFill="1" applyAlignment="1"/>
    <xf numFmtId="167" fontId="31" fillId="5" borderId="15" xfId="3" applyNumberFormat="1" applyFont="1" applyFill="1" applyBorder="1" applyAlignment="1">
      <alignment horizontal="center" vertical="center"/>
    </xf>
    <xf numFmtId="170" fontId="31" fillId="5" borderId="15" xfId="3" applyNumberFormat="1" applyFont="1" applyFill="1" applyBorder="1" applyAlignment="1">
      <alignment horizontal="center" vertical="center"/>
    </xf>
    <xf numFmtId="170" fontId="31" fillId="2" borderId="15" xfId="3" applyNumberFormat="1" applyFont="1" applyFill="1" applyBorder="1" applyAlignment="1">
      <alignment horizontal="center" vertical="center"/>
    </xf>
    <xf numFmtId="172" fontId="30" fillId="2" borderId="0" xfId="3" applyNumberFormat="1" applyFont="1" applyFill="1" applyAlignment="1">
      <alignment horizontal="center" vertical="center"/>
    </xf>
    <xf numFmtId="172" fontId="31" fillId="2" borderId="0" xfId="3" applyNumberFormat="1" applyFont="1" applyFill="1" applyAlignment="1">
      <alignment horizontal="center" vertical="center"/>
    </xf>
    <xf numFmtId="0" fontId="20" fillId="2" borderId="0" xfId="2" applyNumberFormat="1" applyFont="1" applyFill="1" applyAlignment="1">
      <alignment horizontal="right" vertical="center"/>
    </xf>
    <xf numFmtId="0" fontId="20" fillId="2" borderId="10" xfId="2" applyNumberFormat="1" applyFont="1" applyFill="1" applyBorder="1" applyAlignment="1">
      <alignment horizontal="left" vertical="center"/>
    </xf>
    <xf numFmtId="0" fontId="20" fillId="2" borderId="0" xfId="2" applyNumberFormat="1" applyFont="1" applyFill="1" applyAlignment="1">
      <alignment horizontal="left" vertical="center"/>
    </xf>
    <xf numFmtId="0" fontId="24" fillId="2" borderId="16" xfId="2" applyNumberFormat="1" applyFont="1" applyFill="1" applyBorder="1" applyAlignment="1">
      <alignment horizontal="center"/>
    </xf>
    <xf numFmtId="0" fontId="22" fillId="2" borderId="0" xfId="2" applyNumberFormat="1" applyFont="1" applyFill="1" applyAlignment="1">
      <alignment horizontal="center" vertical="center"/>
    </xf>
    <xf numFmtId="3" fontId="26" fillId="2" borderId="16" xfId="2" applyNumberFormat="1" applyFont="1" applyFill="1" applyBorder="1" applyAlignment="1">
      <alignment horizontal="center" vertical="center"/>
    </xf>
    <xf numFmtId="0" fontId="26" fillId="2" borderId="0" xfId="2" applyNumberFormat="1" applyFont="1" applyFill="1" applyAlignment="1">
      <alignment horizontal="right" vertical="center"/>
    </xf>
    <xf numFmtId="0" fontId="26" fillId="2" borderId="0" xfId="2" applyNumberFormat="1" applyFont="1" applyFill="1" applyAlignment="1">
      <alignment horizontal="right" vertical="top"/>
    </xf>
    <xf numFmtId="165" fontId="24" fillId="2" borderId="16" xfId="2" applyFont="1" applyFill="1" applyBorder="1" applyAlignment="1">
      <alignment horizontal="center"/>
    </xf>
    <xf numFmtId="165" fontId="24" fillId="2" borderId="17" xfId="2" applyFont="1" applyFill="1" applyBorder="1" applyAlignment="1">
      <alignment horizontal="center"/>
    </xf>
    <xf numFmtId="165" fontId="24" fillId="2" borderId="18" xfId="2" applyFont="1" applyFill="1" applyBorder="1" applyAlignment="1">
      <alignment horizontal="center"/>
    </xf>
    <xf numFmtId="0" fontId="5" fillId="0" borderId="0" xfId="2" applyNumberFormat="1" applyFont="1" applyAlignment="1">
      <alignment horizontal="right" vertical="center"/>
    </xf>
    <xf numFmtId="0" fontId="4" fillId="2" borderId="0" xfId="2" applyNumberFormat="1" applyFont="1" applyFill="1" applyAlignment="1">
      <alignment horizontal="center" vertical="center"/>
    </xf>
    <xf numFmtId="0" fontId="9" fillId="0" borderId="8" xfId="2" applyNumberFormat="1" applyFont="1" applyBorder="1" applyAlignment="1">
      <alignment horizontal="center" vertical="center"/>
    </xf>
    <xf numFmtId="0" fontId="4" fillId="2" borderId="13" xfId="2" applyNumberFormat="1" applyFont="1" applyFill="1" applyBorder="1" applyAlignment="1">
      <alignment horizontal="center" vertical="center"/>
    </xf>
    <xf numFmtId="0" fontId="4" fillId="0" borderId="0" xfId="2" applyNumberFormat="1" applyFont="1" applyAlignment="1">
      <alignment horizontal="center" vertical="center"/>
    </xf>
    <xf numFmtId="0" fontId="7" fillId="0" borderId="0" xfId="2" applyNumberFormat="1" applyFont="1" applyAlignment="1">
      <alignment horizontal="right" vertical="center"/>
    </xf>
    <xf numFmtId="0" fontId="5" fillId="0" borderId="10" xfId="2" applyNumberFormat="1" applyFont="1" applyBorder="1" applyAlignment="1">
      <alignment horizontal="left" vertical="center"/>
    </xf>
    <xf numFmtId="0" fontId="5" fillId="0" borderId="0" xfId="2" applyNumberFormat="1" applyFont="1" applyAlignment="1">
      <alignment horizontal="left" vertical="center"/>
    </xf>
    <xf numFmtId="0" fontId="10" fillId="0" borderId="0" xfId="2" applyNumberFormat="1" applyFont="1" applyAlignment="1">
      <alignment horizontal="center" vertical="center"/>
    </xf>
    <xf numFmtId="0" fontId="12" fillId="0" borderId="3" xfId="2" applyNumberFormat="1" applyFont="1" applyBorder="1" applyAlignment="1">
      <alignment horizontal="center" vertical="center"/>
    </xf>
    <xf numFmtId="0" fontId="12" fillId="0" borderId="4" xfId="2" applyNumberFormat="1" applyFont="1" applyBorder="1" applyAlignment="1">
      <alignment horizontal="center" vertical="center"/>
    </xf>
    <xf numFmtId="0" fontId="12" fillId="0" borderId="5" xfId="2" applyNumberFormat="1" applyFont="1" applyBorder="1" applyAlignment="1">
      <alignment horizontal="center" vertical="center"/>
    </xf>
    <xf numFmtId="0" fontId="2" fillId="0" borderId="7" xfId="2" applyNumberFormat="1" applyFont="1" applyBorder="1" applyAlignment="1">
      <alignment horizontal="center"/>
    </xf>
    <xf numFmtId="165" fontId="2" fillId="0" borderId="7" xfId="2" applyFont="1" applyBorder="1" applyAlignment="1">
      <alignment horizontal="center"/>
    </xf>
    <xf numFmtId="165" fontId="2" fillId="0" borderId="12" xfId="2" applyFont="1" applyBorder="1" applyAlignment="1">
      <alignment horizontal="center"/>
    </xf>
    <xf numFmtId="165" fontId="2" fillId="0" borderId="11" xfId="2" applyFont="1" applyBorder="1" applyAlignment="1">
      <alignment horizontal="center"/>
    </xf>
    <xf numFmtId="0" fontId="9" fillId="0" borderId="0" xfId="2" applyNumberFormat="1" applyFont="1" applyAlignment="1">
      <alignment horizontal="center" vertical="center"/>
    </xf>
  </cellXfs>
  <cellStyles count="4">
    <cellStyle name="Comma 2" xfId="3" xr:uid="{00000000-0005-0000-0000-000000000000}"/>
    <cellStyle name="Normal" xfId="0" builtinId="0"/>
    <cellStyle name="Normal 2" xfId="2" xr:uid="{00000000-0005-0000-0000-000002000000}"/>
    <cellStyle name="Percent" xfId="1" builtinId="5"/>
  </cellStyles>
  <dxfs count="4">
    <dxf>
      <font>
        <b/>
        <i val="0"/>
        <color rgb="FF00B050"/>
      </font>
    </dxf>
    <dxf>
      <font>
        <b/>
        <i val="0"/>
        <color rgb="FFC00000"/>
      </font>
    </dxf>
    <dxf>
      <font>
        <b/>
        <i val="0"/>
        <color rgb="FF00B050"/>
      </font>
    </dxf>
    <dxf>
      <font>
        <b/>
        <i val="0"/>
        <color rgb="FFC0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EAEAEA"/>
      <rgbColor rgb="00FF0000"/>
      <rgbColor rgb="0078C7EB"/>
      <rgbColor rgb="003D855A"/>
      <rgbColor rgb="00A4D867"/>
      <rgbColor rgb="00FFFFFF"/>
      <rgbColor rgb="00CDB6D9"/>
      <rgbColor rgb="00FFFFFF"/>
      <rgbColor rgb="00009ACF"/>
      <rgbColor rgb="000A5D3D"/>
      <rgbColor rgb="0076B900"/>
      <rgbColor rgb="006686A9"/>
      <rgbColor rgb="009173D3"/>
      <rgbColor rgb="00C0C0C0"/>
      <rgbColor rgb="00808080"/>
      <rgbColor rgb="00B06B14"/>
      <rgbColor rgb="00317023"/>
      <rgbColor rgb="0000608A"/>
      <rgbColor rgb="004A207E"/>
      <rgbColor rgb="00F1AB00"/>
      <rgbColor rgb="0076B900"/>
      <rgbColor rgb="00009ACF"/>
      <rgbColor rgb="009173D3"/>
      <rgbColor rgb="00B06B14"/>
      <rgbColor rgb="00317023"/>
      <rgbColor rgb="0000608A"/>
      <rgbColor rgb="004A207E"/>
      <rgbColor rgb="00F1AB00"/>
      <rgbColor rgb="0076B900"/>
      <rgbColor rgb="00009ACF"/>
      <rgbColor rgb="009173D3"/>
      <rgbColor rgb="00A3D693"/>
      <rgbColor rgb="00DDCEDE"/>
      <rgbColor rgb="0098D0D6"/>
      <rgbColor rgb="00C5E2A2"/>
      <rgbColor rgb="00D6FFB0"/>
      <rgbColor rgb="00FFFF99"/>
      <rgbColor rgb="00CCD7E2"/>
      <rgbColor rgb="00E2E5AA"/>
      <rgbColor rgb="0070AE77"/>
      <rgbColor rgb="00BFAFE4"/>
      <rgbColor rgb="0098D626"/>
      <rgbColor rgb="00DCDF69"/>
      <rgbColor rgb="00F2D65E"/>
      <rgbColor rgb="00F1AB00"/>
      <rgbColor rgb="00335D8C"/>
      <rgbColor rgb="00969696"/>
      <rgbColor rgb="004A207E"/>
      <rgbColor rgb="003ABBE5"/>
      <rgbColor rgb="0000608A"/>
      <rgbColor rgb="00008000"/>
      <rgbColor rgb="00B06B14"/>
      <rgbColor rgb="0099AEC5"/>
      <rgbColor rgb="0000356F"/>
      <rgbColor rgb="00333333"/>
    </indexedColors>
    <mruColors>
      <color rgb="FFEE162D"/>
      <color rgb="FF51759D"/>
      <color rgb="FFFFCC99"/>
      <color rgb="FF9E0616"/>
      <color rgb="FFEDE5EF"/>
      <color rgb="FFCBD9C9"/>
      <color rgb="FFE0E9DF"/>
      <color rgb="FFD8D8D8"/>
      <color rgb="FFDEE7DD"/>
      <color rgb="FF9192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8243570054898424"/>
          <c:y val="3.408017616275686E-2"/>
          <c:w val="0.53461195246333115"/>
          <c:h val="0.9372877509265225"/>
        </c:manualLayout>
      </c:layout>
      <c:barChart>
        <c:barDir val="bar"/>
        <c:grouping val="clustered"/>
        <c:varyColors val="0"/>
        <c:ser>
          <c:idx val="3"/>
          <c:order val="0"/>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0-0DBE-4B59-990D-DD60D21DE170}"/>
            </c:ext>
          </c:extLst>
        </c:ser>
        <c:ser>
          <c:idx val="0"/>
          <c:order val="1"/>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1-0DBE-4B59-990D-DD60D21DE170}"/>
            </c:ext>
          </c:extLst>
        </c:ser>
        <c:ser>
          <c:idx val="1"/>
          <c:order val="2"/>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2-0DBE-4B59-990D-DD60D21DE170}"/>
            </c:ext>
          </c:extLst>
        </c:ser>
        <c:ser>
          <c:idx val="2"/>
          <c:order val="3"/>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0DBE-4B59-990D-DD60D21DE170}"/>
            </c:ext>
          </c:extLst>
        </c:ser>
        <c:dLbls>
          <c:dLblPos val="inBase"/>
          <c:showLegendKey val="0"/>
          <c:showVal val="1"/>
          <c:showCatName val="0"/>
          <c:showSerName val="0"/>
          <c:showPercent val="0"/>
          <c:showBubbleSize val="0"/>
        </c:dLbls>
        <c:gapWidth val="110"/>
        <c:overlap val="-64"/>
        <c:axId val="711597592"/>
        <c:axId val="711603824"/>
      </c:barChart>
      <c:catAx>
        <c:axId val="711597592"/>
        <c:scaling>
          <c:orientation val="minMax"/>
        </c:scaling>
        <c:delete val="0"/>
        <c:axPos val="l"/>
        <c:numFmt formatCode="General" sourceLinked="1"/>
        <c:majorTickMark val="none"/>
        <c:minorTickMark val="none"/>
        <c:tickLblPos val="none"/>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711603824"/>
        <c:crosses val="autoZero"/>
        <c:auto val="1"/>
        <c:lblAlgn val="ctr"/>
        <c:lblOffset val="100"/>
        <c:noMultiLvlLbl val="0"/>
      </c:catAx>
      <c:valAx>
        <c:axId val="711603824"/>
        <c:scaling>
          <c:orientation val="minMax"/>
          <c:max val="0.60000000000000009"/>
          <c:min val="0"/>
        </c:scaling>
        <c:delete val="1"/>
        <c:axPos val="b"/>
        <c:numFmt formatCode="General" sourceLinked="1"/>
        <c:majorTickMark val="out"/>
        <c:minorTickMark val="none"/>
        <c:tickLblPos val="nextTo"/>
        <c:crossAx val="71159759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000">
          <a:solidFill>
            <a:schemeClr val="tx1"/>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682057607875919"/>
          <c:y val="2.563719592795587E-2"/>
          <c:w val="0.73878856260924974"/>
          <c:h val="0.9372877509265225"/>
        </c:manualLayout>
      </c:layout>
      <c:barChart>
        <c:barDir val="bar"/>
        <c:grouping val="clustered"/>
        <c:varyColors val="0"/>
        <c:ser>
          <c:idx val="2"/>
          <c:order val="0"/>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0-F6CC-4092-B154-700BE4879831}"/>
            </c:ext>
          </c:extLst>
        </c:ser>
        <c:ser>
          <c:idx val="3"/>
          <c:order val="1"/>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F6CC-4092-B154-700BE4879831}"/>
            </c:ext>
          </c:extLst>
        </c:ser>
        <c:ser>
          <c:idx val="0"/>
          <c:order val="2"/>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4-F6CC-4092-B154-700BE4879831}"/>
            </c:ext>
          </c:extLst>
        </c:ser>
        <c:ser>
          <c:idx val="1"/>
          <c:order val="3"/>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5-F6CC-4092-B154-700BE4879831}"/>
            </c:ext>
          </c:extLst>
        </c:ser>
        <c:dLbls>
          <c:dLblPos val="inBase"/>
          <c:showLegendKey val="0"/>
          <c:showVal val="1"/>
          <c:showCatName val="0"/>
          <c:showSerName val="0"/>
          <c:showPercent val="0"/>
          <c:showBubbleSize val="0"/>
        </c:dLbls>
        <c:gapWidth val="110"/>
        <c:overlap val="-64"/>
        <c:axId val="711597592"/>
        <c:axId val="711603824"/>
      </c:barChart>
      <c:catAx>
        <c:axId val="711597592"/>
        <c:scaling>
          <c:orientation val="minMax"/>
        </c:scaling>
        <c:delete val="0"/>
        <c:axPos val="l"/>
        <c:numFmt formatCode="General" sourceLinked="1"/>
        <c:majorTickMark val="none"/>
        <c:minorTickMark val="none"/>
        <c:tickLblPos val="none"/>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711603824"/>
        <c:crosses val="autoZero"/>
        <c:auto val="1"/>
        <c:lblAlgn val="ctr"/>
        <c:lblOffset val="100"/>
        <c:noMultiLvlLbl val="0"/>
      </c:catAx>
      <c:valAx>
        <c:axId val="711603824"/>
        <c:scaling>
          <c:orientation val="minMax"/>
          <c:max val="1.5"/>
          <c:min val="0.5"/>
        </c:scaling>
        <c:delete val="1"/>
        <c:axPos val="b"/>
        <c:numFmt formatCode="General" sourceLinked="1"/>
        <c:majorTickMark val="out"/>
        <c:minorTickMark val="none"/>
        <c:tickLblPos val="nextTo"/>
        <c:crossAx val="71159759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000">
          <a:solidFill>
            <a:schemeClr val="tx1"/>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194-40A9-86EB-E42B9CAF4C6C}"/>
              </c:ext>
            </c:extLst>
          </c:dPt>
          <c:val>
            <c:numRef>
              <c:f>#REF!</c:f>
              <c:numCache>
                <c:formatCode>General</c:formatCode>
                <c:ptCount val="1"/>
                <c:pt idx="0">
                  <c:v>1</c:v>
                </c:pt>
              </c:numCache>
            </c:numRef>
          </c:val>
          <c:extLst>
            <c:ext xmlns:c15="http://schemas.microsoft.com/office/drawing/2012/chart" uri="{02D57815-91ED-43cb-92C2-25804820EDAC}">
              <c15:filteredCategoryTitle>
                <c15:cat>
                  <c:strRef>
                    <c:extLst>
                      <c:ext uri="{02D57815-91ED-43cb-92C2-25804820EDAC}">
                        <c15:formulaRef>
                          <c15:sqref>#REF!</c15:sqref>
                        </c15:formulaRef>
                      </c:ext>
                    </c:extLst>
                  </c:strRef>
                </c15:cat>
              </c15:filteredCategoryTitle>
            </c:ext>
            <c:ext xmlns:c16="http://schemas.microsoft.com/office/drawing/2014/chart" uri="{C3380CC4-5D6E-409C-BE32-E72D297353CC}">
              <c16:uniqueId val="{00000008-E194-40A9-86EB-E42B9CAF4C6C}"/>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b"/>
      <c:layout>
        <c:manualLayout>
          <c:xMode val="edge"/>
          <c:yMode val="edge"/>
          <c:x val="6.7528563622290469E-3"/>
          <c:y val="0.84171031458654533"/>
          <c:w val="0.9885326503850721"/>
          <c:h val="0.1582821656857062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000">
          <a:solidFill>
            <a:schemeClr val="tx1"/>
          </a:solidFil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E62-4014-AC54-C93D2BD099A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E62-4014-AC54-C93D2BD099A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E62-4014-AC54-C93D2BD099AA}"/>
              </c:ext>
            </c:extLst>
          </c:dPt>
          <c:dPt>
            <c:idx val="3"/>
            <c:bubble3D val="0"/>
            <c:spPr>
              <a:solidFill>
                <a:schemeClr val="accent4"/>
              </a:solidFill>
              <a:ln w="19050">
                <a:solidFill>
                  <a:schemeClr val="lt1"/>
                </a:solidFill>
              </a:ln>
              <a:effectLst/>
            </c:spPr>
            <c:extLst/>
          </c:dPt>
          <c:dPt>
            <c:idx val="4"/>
            <c:bubble3D val="0"/>
            <c:spPr>
              <a:solidFill>
                <a:schemeClr val="accent5">
                  <a:lumMod val="20000"/>
                  <a:lumOff val="80000"/>
                </a:schemeClr>
              </a:solidFill>
              <a:ln w="19050">
                <a:noFill/>
              </a:ln>
              <a:effectLst/>
            </c:spPr>
            <c:extLst>
              <c:ext xmlns:c16="http://schemas.microsoft.com/office/drawing/2014/chart" uri="{C3380CC4-5D6E-409C-BE32-E72D297353CC}">
                <c16:uniqueId val="{00000007-DBAD-4575-A6C5-344D8B6219CE}"/>
              </c:ext>
            </c:extLst>
          </c:dPt>
          <c:val>
            <c:numRef>
              <c:f>#REF!</c:f>
              <c:numCache>
                <c:formatCode>General</c:formatCode>
                <c:ptCount val="1"/>
                <c:pt idx="0">
                  <c:v>1</c:v>
                </c:pt>
              </c:numCache>
            </c:numRef>
          </c:val>
          <c:extLst>
            <c:ext xmlns:c15="http://schemas.microsoft.com/office/drawing/2012/chart" uri="{02D57815-91ED-43cb-92C2-25804820EDAC}">
              <c15:filteredCategoryTitle>
                <c15:cat>
                  <c:strRef>
                    <c:extLst>
                      <c:ext uri="{02D57815-91ED-43cb-92C2-25804820EDAC}">
                        <c15:formulaRef>
                          <c15:sqref>#REF!</c15:sqref>
                        </c15:formulaRef>
                      </c:ext>
                    </c:extLst>
                  </c:strRef>
                </c15:cat>
              </c15:filteredCategoryTitle>
            </c:ext>
            <c:ext xmlns:c16="http://schemas.microsoft.com/office/drawing/2014/chart" uri="{C3380CC4-5D6E-409C-BE32-E72D297353CC}">
              <c16:uniqueId val="{00000006-AE62-4014-AC54-C93D2BD099AA}"/>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b"/>
      <c:layout>
        <c:manualLayout>
          <c:xMode val="edge"/>
          <c:yMode val="edge"/>
          <c:x val="9.2618165108543146E-3"/>
          <c:y val="0.84171026611638378"/>
          <c:w val="0.9885326503850721"/>
          <c:h val="0.1582821656857062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000">
          <a:solidFill>
            <a:schemeClr val="tx1"/>
          </a:solidFil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DE5-43F2-B090-0D24F1AAEAE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DE5-43F2-B090-0D24F1AAEAE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DE5-43F2-B090-0D24F1AAEAE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D37-4B48-BB7D-45DB9AF02A55}"/>
              </c:ext>
            </c:extLst>
          </c:dPt>
          <c:val>
            <c:numRef>
              <c:f>#REF!</c:f>
              <c:numCache>
                <c:formatCode>General</c:formatCode>
                <c:ptCount val="1"/>
                <c:pt idx="0">
                  <c:v>1</c:v>
                </c:pt>
              </c:numCache>
            </c:numRef>
          </c:val>
          <c:extLst>
            <c:ext xmlns:c15="http://schemas.microsoft.com/office/drawing/2012/chart" uri="{02D57815-91ED-43cb-92C2-25804820EDAC}">
              <c15:filteredCategoryTitle>
                <c15:cat>
                  <c:strRef>
                    <c:extLst>
                      <c:ext uri="{02D57815-91ED-43cb-92C2-25804820EDAC}">
                        <c15:formulaRef>
                          <c15:sqref>#REF!</c15:sqref>
                        </c15:formulaRef>
                      </c:ext>
                    </c:extLst>
                  </c:strRef>
                </c15:cat>
              </c15:filteredCategoryTitle>
            </c:ext>
            <c:ext xmlns:c16="http://schemas.microsoft.com/office/drawing/2014/chart" uri="{C3380CC4-5D6E-409C-BE32-E72D297353CC}">
              <c16:uniqueId val="{00000006-1DE5-43F2-B090-0D24F1AAEAE7}"/>
            </c:ext>
          </c:extLst>
        </c:ser>
        <c:dLbls>
          <c:showLegendKey val="0"/>
          <c:showVal val="0"/>
          <c:showCatName val="0"/>
          <c:showSerName val="0"/>
          <c:showPercent val="0"/>
          <c:showBubbleSize val="0"/>
          <c:showLeaderLines val="1"/>
        </c:dLbls>
        <c:firstSliceAng val="98"/>
        <c:holeSize val="75"/>
      </c:doughnutChart>
      <c:spPr>
        <a:noFill/>
        <a:ln>
          <a:noFill/>
        </a:ln>
        <a:effectLst/>
      </c:spPr>
    </c:plotArea>
    <c:legend>
      <c:legendPos val="b"/>
      <c:layout>
        <c:manualLayout>
          <c:xMode val="edge"/>
          <c:yMode val="edge"/>
          <c:x val="7.4860920393959487E-2"/>
          <c:y val="0.88915475452811354"/>
          <c:w val="0.84474893399149975"/>
          <c:h val="8.361545822872021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000">
          <a:solidFill>
            <a:schemeClr val="tx1"/>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8" Type="http://schemas.openxmlformats.org/officeDocument/2006/relationships/image" Target="../media/image16.svg"/><Relationship Id="rId13" Type="http://schemas.openxmlformats.org/officeDocument/2006/relationships/chart" Target="../charts/chart5.xml"/><Relationship Id="rId3" Type="http://schemas.openxmlformats.org/officeDocument/2006/relationships/image" Target="../media/image11.png"/><Relationship Id="rId7" Type="http://schemas.openxmlformats.org/officeDocument/2006/relationships/image" Target="../media/image15.png"/><Relationship Id="rId12" Type="http://schemas.openxmlformats.org/officeDocument/2006/relationships/chart" Target="../charts/chart4.xml"/><Relationship Id="rId2" Type="http://schemas.openxmlformats.org/officeDocument/2006/relationships/image" Target="../media/image10.svg"/><Relationship Id="rId1" Type="http://schemas.openxmlformats.org/officeDocument/2006/relationships/image" Target="../media/image9.png"/><Relationship Id="rId6" Type="http://schemas.openxmlformats.org/officeDocument/2006/relationships/image" Target="../media/image14.svg"/><Relationship Id="rId11" Type="http://schemas.openxmlformats.org/officeDocument/2006/relationships/chart" Target="../charts/chart3.xml"/><Relationship Id="rId5" Type="http://schemas.openxmlformats.org/officeDocument/2006/relationships/image" Target="../media/image13.png"/><Relationship Id="rId15" Type="http://schemas.openxmlformats.org/officeDocument/2006/relationships/image" Target="../media/image18.svg"/><Relationship Id="rId10" Type="http://schemas.openxmlformats.org/officeDocument/2006/relationships/chart" Target="../charts/chart2.xml"/><Relationship Id="rId4" Type="http://schemas.openxmlformats.org/officeDocument/2006/relationships/image" Target="../media/image12.svg"/><Relationship Id="rId9" Type="http://schemas.openxmlformats.org/officeDocument/2006/relationships/chart" Target="../charts/chart1.xml"/><Relationship Id="rId14" Type="http://schemas.openxmlformats.org/officeDocument/2006/relationships/image" Target="../media/image17.png"/></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68</xdr:row>
      <xdr:rowOff>41274</xdr:rowOff>
    </xdr:from>
    <xdr:to>
      <xdr:col>16</xdr:col>
      <xdr:colOff>886803</xdr:colOff>
      <xdr:row>78</xdr:row>
      <xdr:rowOff>163512</xdr:rowOff>
    </xdr:to>
    <xdr:pic>
      <xdr:nvPicPr>
        <xdr:cNvPr id="14" name="Picture 13">
          <a:extLst>
            <a:ext uri="{FF2B5EF4-FFF2-40B4-BE49-F238E27FC236}">
              <a16:creationId xmlns:a16="http://schemas.microsoft.com/office/drawing/2014/main" id="{163B81F4-204A-B126-2F0F-B456BF611BE1}"/>
            </a:ext>
          </a:extLst>
        </xdr:cNvPr>
        <xdr:cNvPicPr>
          <a:picLocks noChangeAspect="1"/>
        </xdr:cNvPicPr>
      </xdr:nvPicPr>
      <xdr:blipFill>
        <a:blip xmlns:r="http://schemas.openxmlformats.org/officeDocument/2006/relationships" r:embed="rId1"/>
        <a:stretch>
          <a:fillRect/>
        </a:stretch>
      </xdr:blipFill>
      <xdr:spPr>
        <a:xfrm>
          <a:off x="9263063" y="16745743"/>
          <a:ext cx="5348471" cy="2387600"/>
        </a:xfrm>
        <a:prstGeom prst="rect">
          <a:avLst/>
        </a:prstGeom>
      </xdr:spPr>
    </xdr:pic>
    <xdr:clientData/>
  </xdr:twoCellAnchor>
  <xdr:twoCellAnchor editAs="oneCell">
    <xdr:from>
      <xdr:col>1</xdr:col>
      <xdr:colOff>196788</xdr:colOff>
      <xdr:row>146</xdr:row>
      <xdr:rowOff>254894</xdr:rowOff>
    </xdr:from>
    <xdr:to>
      <xdr:col>1</xdr:col>
      <xdr:colOff>474918</xdr:colOff>
      <xdr:row>148</xdr:row>
      <xdr:rowOff>28888</xdr:rowOff>
    </xdr:to>
    <xdr:pic>
      <xdr:nvPicPr>
        <xdr:cNvPr id="43" name="Picture 42">
          <a:extLst>
            <a:ext uri="{FF2B5EF4-FFF2-40B4-BE49-F238E27FC236}">
              <a16:creationId xmlns:a16="http://schemas.microsoft.com/office/drawing/2014/main" id="{CBE72002-8237-4FB5-930B-F01521CE9BAF}"/>
            </a:ext>
          </a:extLst>
        </xdr:cNvPr>
        <xdr:cNvPicPr>
          <a:picLocks noChangeAspect="1"/>
        </xdr:cNvPicPr>
      </xdr:nvPicPr>
      <xdr:blipFill>
        <a:blip xmlns:r="http://schemas.openxmlformats.org/officeDocument/2006/relationships" r:embed="rId2"/>
        <a:stretch>
          <a:fillRect/>
        </a:stretch>
      </xdr:blipFill>
      <xdr:spPr>
        <a:xfrm>
          <a:off x="1036179" y="36378457"/>
          <a:ext cx="274320" cy="281279"/>
        </a:xfrm>
        <a:prstGeom prst="rect">
          <a:avLst/>
        </a:prstGeom>
      </xdr:spPr>
    </xdr:pic>
    <xdr:clientData/>
  </xdr:twoCellAnchor>
  <xdr:twoCellAnchor editAs="oneCell">
    <xdr:from>
      <xdr:col>1</xdr:col>
      <xdr:colOff>220479</xdr:colOff>
      <xdr:row>145</xdr:row>
      <xdr:rowOff>172408</xdr:rowOff>
    </xdr:from>
    <xdr:to>
      <xdr:col>1</xdr:col>
      <xdr:colOff>588267</xdr:colOff>
      <xdr:row>147</xdr:row>
      <xdr:rowOff>54828</xdr:rowOff>
    </xdr:to>
    <xdr:grpSp>
      <xdr:nvGrpSpPr>
        <xdr:cNvPr id="97" name="Group 96">
          <a:extLst>
            <a:ext uri="{FF2B5EF4-FFF2-40B4-BE49-F238E27FC236}">
              <a16:creationId xmlns:a16="http://schemas.microsoft.com/office/drawing/2014/main" id="{62B0F9F3-7DF1-413E-8632-F95A7278619F}"/>
            </a:ext>
          </a:extLst>
        </xdr:cNvPr>
        <xdr:cNvGrpSpPr>
          <a:grpSpLocks noChangeAspect="1"/>
        </xdr:cNvGrpSpPr>
      </xdr:nvGrpSpPr>
      <xdr:grpSpPr>
        <a:xfrm>
          <a:off x="550679" y="33807564"/>
          <a:ext cx="370963" cy="334858"/>
          <a:chOff x="5929446" y="4795882"/>
          <a:chExt cx="914400" cy="914400"/>
        </a:xfrm>
      </xdr:grpSpPr>
      <xdr:sp macro="" textlink="">
        <xdr:nvSpPr>
          <xdr:cNvPr id="98" name="Oval 97">
            <a:extLst>
              <a:ext uri="{FF2B5EF4-FFF2-40B4-BE49-F238E27FC236}">
                <a16:creationId xmlns:a16="http://schemas.microsoft.com/office/drawing/2014/main" id="{72E988EE-546E-4847-A588-5CE3AE4AE96B}"/>
              </a:ext>
            </a:extLst>
          </xdr:cNvPr>
          <xdr:cNvSpPr/>
        </xdr:nvSpPr>
        <xdr:spPr>
          <a:xfrm>
            <a:off x="5929446" y="4795882"/>
            <a:ext cx="914400" cy="914400"/>
          </a:xfrm>
          <a:prstGeom prst="ellipse">
            <a:avLst/>
          </a:prstGeom>
          <a:solidFill>
            <a:schemeClr val="accent3">
              <a:lumMod val="40000"/>
              <a:lumOff val="60000"/>
            </a:schemeClr>
          </a:solidFill>
          <a:ln w="6350" cap="sq">
            <a:noFill/>
            <a:miter lim="800000"/>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300"/>
              </a:spcBef>
              <a:spcAft>
                <a:spcPts val="300"/>
              </a:spcAft>
            </a:pPr>
            <a:endParaRPr lang="en-GB" sz="1600">
              <a:solidFill>
                <a:schemeClr val="bg1"/>
              </a:solidFill>
            </a:endParaRPr>
          </a:p>
        </xdr:txBody>
      </xdr:sp>
      <xdr:pic>
        <xdr:nvPicPr>
          <xdr:cNvPr id="99" name="Graphic 96">
            <a:extLst>
              <a:ext uri="{FF2B5EF4-FFF2-40B4-BE49-F238E27FC236}">
                <a16:creationId xmlns:a16="http://schemas.microsoft.com/office/drawing/2014/main" id="{B4595737-FA09-414A-94AF-6C66CB5CEF07}"/>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6068046" y="4934482"/>
            <a:ext cx="637200" cy="637200"/>
          </a:xfrm>
          <a:prstGeom prst="rect">
            <a:avLst/>
          </a:prstGeom>
        </xdr:spPr>
      </xdr:pic>
    </xdr:grpSp>
    <xdr:clientData/>
  </xdr:twoCellAnchor>
  <xdr:twoCellAnchor editAs="oneCell">
    <xdr:from>
      <xdr:col>1</xdr:col>
      <xdr:colOff>413696</xdr:colOff>
      <xdr:row>146</xdr:row>
      <xdr:rowOff>102951</xdr:rowOff>
    </xdr:from>
    <xdr:to>
      <xdr:col>1</xdr:col>
      <xdr:colOff>778309</xdr:colOff>
      <xdr:row>147</xdr:row>
      <xdr:rowOff>217132</xdr:rowOff>
    </xdr:to>
    <xdr:grpSp>
      <xdr:nvGrpSpPr>
        <xdr:cNvPr id="94" name="Group 93">
          <a:extLst>
            <a:ext uri="{FF2B5EF4-FFF2-40B4-BE49-F238E27FC236}">
              <a16:creationId xmlns:a16="http://schemas.microsoft.com/office/drawing/2014/main" id="{231ACF12-AC43-42C4-BAFE-FD6B18F66B19}"/>
            </a:ext>
          </a:extLst>
        </xdr:cNvPr>
        <xdr:cNvGrpSpPr>
          <a:grpSpLocks noChangeAspect="1"/>
        </xdr:cNvGrpSpPr>
      </xdr:nvGrpSpPr>
      <xdr:grpSpPr>
        <a:xfrm>
          <a:off x="743896" y="33967501"/>
          <a:ext cx="367788" cy="340400"/>
          <a:chOff x="5472227" y="5216014"/>
          <a:chExt cx="914400" cy="914400"/>
        </a:xfrm>
      </xdr:grpSpPr>
      <xdr:sp macro="" textlink="">
        <xdr:nvSpPr>
          <xdr:cNvPr id="95" name="Oval 94">
            <a:extLst>
              <a:ext uri="{FF2B5EF4-FFF2-40B4-BE49-F238E27FC236}">
                <a16:creationId xmlns:a16="http://schemas.microsoft.com/office/drawing/2014/main" id="{802843D7-CE09-4A21-887C-75EA1E596C67}"/>
              </a:ext>
            </a:extLst>
          </xdr:cNvPr>
          <xdr:cNvSpPr/>
        </xdr:nvSpPr>
        <xdr:spPr>
          <a:xfrm>
            <a:off x="5472227" y="5216014"/>
            <a:ext cx="914400" cy="914400"/>
          </a:xfrm>
          <a:prstGeom prst="ellipse">
            <a:avLst/>
          </a:prstGeom>
          <a:solidFill>
            <a:schemeClr val="accent4">
              <a:lumMod val="40000"/>
              <a:lumOff val="60000"/>
            </a:schemeClr>
          </a:solidFill>
          <a:ln w="6350" cap="sq">
            <a:noFill/>
            <a:miter lim="800000"/>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300"/>
              </a:spcBef>
              <a:spcAft>
                <a:spcPts val="300"/>
              </a:spcAft>
            </a:pPr>
            <a:endParaRPr lang="en-GB" sz="1600">
              <a:solidFill>
                <a:schemeClr val="bg1"/>
              </a:solidFill>
            </a:endParaRPr>
          </a:p>
        </xdr:txBody>
      </xdr:sp>
      <xdr:sp macro="" textlink="">
        <xdr:nvSpPr>
          <xdr:cNvPr id="96" name="Freeform: Shape 95">
            <a:extLst>
              <a:ext uri="{FF2B5EF4-FFF2-40B4-BE49-F238E27FC236}">
                <a16:creationId xmlns:a16="http://schemas.microsoft.com/office/drawing/2014/main" id="{C42D5B0A-C606-4504-93D0-14B8D063924E}"/>
              </a:ext>
            </a:extLst>
          </xdr:cNvPr>
          <xdr:cNvSpPr/>
        </xdr:nvSpPr>
        <xdr:spPr>
          <a:xfrm>
            <a:off x="5601504" y="5345459"/>
            <a:ext cx="655846" cy="655510"/>
          </a:xfrm>
          <a:custGeom>
            <a:avLst/>
            <a:gdLst>
              <a:gd name="connsiteX0" fmla="*/ 653987 w 655846"/>
              <a:gd name="connsiteY0" fmla="*/ 297275 h 655510"/>
              <a:gd name="connsiteX1" fmla="*/ 642747 w 655846"/>
              <a:gd name="connsiteY1" fmla="*/ 290894 h 655510"/>
              <a:gd name="connsiteX2" fmla="*/ 382048 w 655846"/>
              <a:gd name="connsiteY2" fmla="*/ 290894 h 655510"/>
              <a:gd name="connsiteX3" fmla="*/ 384524 w 655846"/>
              <a:gd name="connsiteY3" fmla="*/ 275177 h 655510"/>
              <a:gd name="connsiteX4" fmla="*/ 511016 w 655846"/>
              <a:gd name="connsiteY4" fmla="*/ 275177 h 655510"/>
              <a:gd name="connsiteX5" fmla="*/ 524161 w 655846"/>
              <a:gd name="connsiteY5" fmla="*/ 262033 h 655510"/>
              <a:gd name="connsiteX6" fmla="*/ 511016 w 655846"/>
              <a:gd name="connsiteY6" fmla="*/ 248888 h 655510"/>
              <a:gd name="connsiteX7" fmla="*/ 383953 w 655846"/>
              <a:gd name="connsiteY7" fmla="*/ 248888 h 655510"/>
              <a:gd name="connsiteX8" fmla="*/ 356997 w 655846"/>
              <a:gd name="connsiteY8" fmla="*/ 185642 h 655510"/>
              <a:gd name="connsiteX9" fmla="*/ 447389 w 655846"/>
              <a:gd name="connsiteY9" fmla="*/ 95250 h 655510"/>
              <a:gd name="connsiteX10" fmla="*/ 451199 w 655846"/>
              <a:gd name="connsiteY10" fmla="*/ 86011 h 655510"/>
              <a:gd name="connsiteX11" fmla="*/ 447389 w 655846"/>
              <a:gd name="connsiteY11" fmla="*/ 76771 h 655510"/>
              <a:gd name="connsiteX12" fmla="*/ 428816 w 655846"/>
              <a:gd name="connsiteY12" fmla="*/ 76771 h 655510"/>
              <a:gd name="connsiteX13" fmla="*/ 338328 w 655846"/>
              <a:gd name="connsiteY13" fmla="*/ 167259 h 655510"/>
              <a:gd name="connsiteX14" fmla="*/ 275082 w 655846"/>
              <a:gd name="connsiteY14" fmla="*/ 140780 h 655510"/>
              <a:gd name="connsiteX15" fmla="*/ 275082 w 655846"/>
              <a:gd name="connsiteY15" fmla="*/ 13145 h 655510"/>
              <a:gd name="connsiteX16" fmla="*/ 261938 w 655846"/>
              <a:gd name="connsiteY16" fmla="*/ 0 h 655510"/>
              <a:gd name="connsiteX17" fmla="*/ 248793 w 655846"/>
              <a:gd name="connsiteY17" fmla="*/ 13145 h 655510"/>
              <a:gd name="connsiteX18" fmla="*/ 248793 w 655846"/>
              <a:gd name="connsiteY18" fmla="*/ 140399 h 655510"/>
              <a:gd name="connsiteX19" fmla="*/ 184404 w 655846"/>
              <a:gd name="connsiteY19" fmla="*/ 166021 h 655510"/>
              <a:gd name="connsiteX20" fmla="*/ 95345 w 655846"/>
              <a:gd name="connsiteY20" fmla="*/ 76771 h 655510"/>
              <a:gd name="connsiteX21" fmla="*/ 76772 w 655846"/>
              <a:gd name="connsiteY21" fmla="*/ 76771 h 655510"/>
              <a:gd name="connsiteX22" fmla="*/ 72961 w 655846"/>
              <a:gd name="connsiteY22" fmla="*/ 86011 h 655510"/>
              <a:gd name="connsiteX23" fmla="*/ 76772 w 655846"/>
              <a:gd name="connsiteY23" fmla="*/ 95250 h 655510"/>
              <a:gd name="connsiteX24" fmla="*/ 165640 w 655846"/>
              <a:gd name="connsiteY24" fmla="*/ 184118 h 655510"/>
              <a:gd name="connsiteX25" fmla="*/ 137351 w 655846"/>
              <a:gd name="connsiteY25" fmla="*/ 248888 h 655510"/>
              <a:gd name="connsiteX26" fmla="*/ 13145 w 655846"/>
              <a:gd name="connsiteY26" fmla="*/ 248888 h 655510"/>
              <a:gd name="connsiteX27" fmla="*/ 0 w 655846"/>
              <a:gd name="connsiteY27" fmla="*/ 262033 h 655510"/>
              <a:gd name="connsiteX28" fmla="*/ 13145 w 655846"/>
              <a:gd name="connsiteY28" fmla="*/ 275177 h 655510"/>
              <a:gd name="connsiteX29" fmla="*/ 136874 w 655846"/>
              <a:gd name="connsiteY29" fmla="*/ 275177 h 655510"/>
              <a:gd name="connsiteX30" fmla="*/ 163258 w 655846"/>
              <a:gd name="connsiteY30" fmla="*/ 342424 h 655510"/>
              <a:gd name="connsiteX31" fmla="*/ 76867 w 655846"/>
              <a:gd name="connsiteY31" fmla="*/ 428816 h 655510"/>
              <a:gd name="connsiteX32" fmla="*/ 73057 w 655846"/>
              <a:gd name="connsiteY32" fmla="*/ 438055 h 655510"/>
              <a:gd name="connsiteX33" fmla="*/ 76867 w 655846"/>
              <a:gd name="connsiteY33" fmla="*/ 447294 h 655510"/>
              <a:gd name="connsiteX34" fmla="*/ 86106 w 655846"/>
              <a:gd name="connsiteY34" fmla="*/ 451104 h 655510"/>
              <a:gd name="connsiteX35" fmla="*/ 95345 w 655846"/>
              <a:gd name="connsiteY35" fmla="*/ 447294 h 655510"/>
              <a:gd name="connsiteX36" fmla="*/ 181737 w 655846"/>
              <a:gd name="connsiteY36" fmla="*/ 360902 h 655510"/>
              <a:gd name="connsiteX37" fmla="*/ 238220 w 655846"/>
              <a:gd name="connsiteY37" fmla="*/ 385858 h 655510"/>
              <a:gd name="connsiteX38" fmla="*/ 103918 w 655846"/>
              <a:gd name="connsiteY38" fmla="*/ 636175 h 655510"/>
              <a:gd name="connsiteX39" fmla="*/ 104204 w 655846"/>
              <a:gd name="connsiteY39" fmla="*/ 649129 h 655510"/>
              <a:gd name="connsiteX40" fmla="*/ 115443 w 655846"/>
              <a:gd name="connsiteY40" fmla="*/ 655511 h 655510"/>
              <a:gd name="connsiteX41" fmla="*/ 461201 w 655846"/>
              <a:gd name="connsiteY41" fmla="*/ 655511 h 655510"/>
              <a:gd name="connsiteX42" fmla="*/ 472726 w 655846"/>
              <a:gd name="connsiteY42" fmla="*/ 648557 h 655510"/>
              <a:gd name="connsiteX43" fmla="*/ 654272 w 655846"/>
              <a:gd name="connsiteY43" fmla="*/ 310134 h 655510"/>
              <a:gd name="connsiteX44" fmla="*/ 653987 w 655846"/>
              <a:gd name="connsiteY44" fmla="*/ 297180 h 655510"/>
              <a:gd name="connsiteX45" fmla="*/ 507587 w 655846"/>
              <a:gd name="connsiteY45" fmla="*/ 317087 h 655510"/>
              <a:gd name="connsiteX46" fmla="*/ 466725 w 655846"/>
              <a:gd name="connsiteY46" fmla="*/ 393287 h 655510"/>
              <a:gd name="connsiteX47" fmla="*/ 373571 w 655846"/>
              <a:gd name="connsiteY47" fmla="*/ 393287 h 655510"/>
              <a:gd name="connsiteX48" fmla="*/ 414433 w 655846"/>
              <a:gd name="connsiteY48" fmla="*/ 317087 h 655510"/>
              <a:gd name="connsiteX49" fmla="*/ 507587 w 655846"/>
              <a:gd name="connsiteY49" fmla="*/ 317087 h 655510"/>
              <a:gd name="connsiteX50" fmla="*/ 514731 w 655846"/>
              <a:gd name="connsiteY50" fmla="*/ 514922 h 655510"/>
              <a:gd name="connsiteX51" fmla="*/ 431197 w 655846"/>
              <a:gd name="connsiteY51" fmla="*/ 514922 h 655510"/>
              <a:gd name="connsiteX52" fmla="*/ 482441 w 655846"/>
              <a:gd name="connsiteY52" fmla="*/ 419481 h 655510"/>
              <a:gd name="connsiteX53" fmla="*/ 565976 w 655846"/>
              <a:gd name="connsiteY53" fmla="*/ 419481 h 655510"/>
              <a:gd name="connsiteX54" fmla="*/ 514731 w 655846"/>
              <a:gd name="connsiteY54" fmla="*/ 514922 h 655510"/>
              <a:gd name="connsiteX55" fmla="*/ 401479 w 655846"/>
              <a:gd name="connsiteY55" fmla="*/ 514922 h 655510"/>
              <a:gd name="connsiteX56" fmla="*/ 308324 w 655846"/>
              <a:gd name="connsiteY56" fmla="*/ 514922 h 655510"/>
              <a:gd name="connsiteX57" fmla="*/ 359569 w 655846"/>
              <a:gd name="connsiteY57" fmla="*/ 419481 h 655510"/>
              <a:gd name="connsiteX58" fmla="*/ 452723 w 655846"/>
              <a:gd name="connsiteY58" fmla="*/ 419481 h 655510"/>
              <a:gd name="connsiteX59" fmla="*/ 401479 w 655846"/>
              <a:gd name="connsiteY59" fmla="*/ 514922 h 655510"/>
              <a:gd name="connsiteX60" fmla="*/ 304991 w 655846"/>
              <a:gd name="connsiteY60" fmla="*/ 317087 h 655510"/>
              <a:gd name="connsiteX61" fmla="*/ 384715 w 655846"/>
              <a:gd name="connsiteY61" fmla="*/ 317087 h 655510"/>
              <a:gd name="connsiteX62" fmla="*/ 343852 w 655846"/>
              <a:gd name="connsiteY62" fmla="*/ 393287 h 655510"/>
              <a:gd name="connsiteX63" fmla="*/ 264128 w 655846"/>
              <a:gd name="connsiteY63" fmla="*/ 393287 h 655510"/>
              <a:gd name="connsiteX64" fmla="*/ 304991 w 655846"/>
              <a:gd name="connsiteY64" fmla="*/ 317087 h 655510"/>
              <a:gd name="connsiteX65" fmla="*/ 250031 w 655846"/>
              <a:gd name="connsiteY65" fmla="*/ 419481 h 655510"/>
              <a:gd name="connsiteX66" fmla="*/ 329756 w 655846"/>
              <a:gd name="connsiteY66" fmla="*/ 419481 h 655510"/>
              <a:gd name="connsiteX67" fmla="*/ 278511 w 655846"/>
              <a:gd name="connsiteY67" fmla="*/ 514922 h 655510"/>
              <a:gd name="connsiteX68" fmla="*/ 198787 w 655846"/>
              <a:gd name="connsiteY68" fmla="*/ 514922 h 655510"/>
              <a:gd name="connsiteX69" fmla="*/ 250031 w 655846"/>
              <a:gd name="connsiteY69" fmla="*/ 419481 h 655510"/>
              <a:gd name="connsiteX70" fmla="*/ 162592 w 655846"/>
              <a:gd name="connsiteY70" fmla="*/ 264128 h 655510"/>
              <a:gd name="connsiteX71" fmla="*/ 260699 w 655846"/>
              <a:gd name="connsiteY71" fmla="*/ 166021 h 655510"/>
              <a:gd name="connsiteX72" fmla="*/ 358807 w 655846"/>
              <a:gd name="connsiteY72" fmla="*/ 264128 h 655510"/>
              <a:gd name="connsiteX73" fmla="*/ 354902 w 655846"/>
              <a:gd name="connsiteY73" fmla="*/ 290894 h 655510"/>
              <a:gd name="connsiteX74" fmla="*/ 297085 w 655846"/>
              <a:gd name="connsiteY74" fmla="*/ 290894 h 655510"/>
              <a:gd name="connsiteX75" fmla="*/ 285560 w 655846"/>
              <a:gd name="connsiteY75" fmla="*/ 297847 h 655510"/>
              <a:gd name="connsiteX76" fmla="*/ 251555 w 655846"/>
              <a:gd name="connsiteY76" fmla="*/ 361188 h 655510"/>
              <a:gd name="connsiteX77" fmla="*/ 162592 w 655846"/>
              <a:gd name="connsiteY77" fmla="*/ 264224 h 655510"/>
              <a:gd name="connsiteX78" fmla="*/ 184785 w 655846"/>
              <a:gd name="connsiteY78" fmla="*/ 541115 h 655510"/>
              <a:gd name="connsiteX79" fmla="*/ 264509 w 655846"/>
              <a:gd name="connsiteY79" fmla="*/ 541115 h 655510"/>
              <a:gd name="connsiteX80" fmla="*/ 217170 w 655846"/>
              <a:gd name="connsiteY80" fmla="*/ 629317 h 655510"/>
              <a:gd name="connsiteX81" fmla="*/ 137351 w 655846"/>
              <a:gd name="connsiteY81" fmla="*/ 629317 h 655510"/>
              <a:gd name="connsiteX82" fmla="*/ 184690 w 655846"/>
              <a:gd name="connsiteY82" fmla="*/ 541115 h 655510"/>
              <a:gd name="connsiteX83" fmla="*/ 246983 w 655846"/>
              <a:gd name="connsiteY83" fmla="*/ 629317 h 655510"/>
              <a:gd name="connsiteX84" fmla="*/ 294323 w 655846"/>
              <a:gd name="connsiteY84" fmla="*/ 541115 h 655510"/>
              <a:gd name="connsiteX85" fmla="*/ 387477 w 655846"/>
              <a:gd name="connsiteY85" fmla="*/ 541115 h 655510"/>
              <a:gd name="connsiteX86" fmla="*/ 340138 w 655846"/>
              <a:gd name="connsiteY86" fmla="*/ 629317 h 655510"/>
              <a:gd name="connsiteX87" fmla="*/ 246983 w 655846"/>
              <a:gd name="connsiteY87" fmla="*/ 629317 h 655510"/>
              <a:gd name="connsiteX88" fmla="*/ 453485 w 655846"/>
              <a:gd name="connsiteY88" fmla="*/ 629317 h 655510"/>
              <a:gd name="connsiteX89" fmla="*/ 369951 w 655846"/>
              <a:gd name="connsiteY89" fmla="*/ 629317 h 655510"/>
              <a:gd name="connsiteX90" fmla="*/ 417290 w 655846"/>
              <a:gd name="connsiteY90" fmla="*/ 541115 h 655510"/>
              <a:gd name="connsiteX91" fmla="*/ 500825 w 655846"/>
              <a:gd name="connsiteY91" fmla="*/ 541115 h 655510"/>
              <a:gd name="connsiteX92" fmla="*/ 453485 w 655846"/>
              <a:gd name="connsiteY92" fmla="*/ 629317 h 655510"/>
              <a:gd name="connsiteX93" fmla="*/ 580073 w 655846"/>
              <a:gd name="connsiteY93" fmla="*/ 393287 h 655510"/>
              <a:gd name="connsiteX94" fmla="*/ 496538 w 655846"/>
              <a:gd name="connsiteY94" fmla="*/ 393287 h 655510"/>
              <a:gd name="connsiteX95" fmla="*/ 537401 w 655846"/>
              <a:gd name="connsiteY95" fmla="*/ 317087 h 655510"/>
              <a:gd name="connsiteX96" fmla="*/ 620935 w 655846"/>
              <a:gd name="connsiteY96" fmla="*/ 317087 h 655510"/>
              <a:gd name="connsiteX97" fmla="*/ 580073 w 655846"/>
              <a:gd name="connsiteY97" fmla="*/ 393287 h 6555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Lst>
            <a:rect l="l" t="t" r="r" b="b"/>
            <a:pathLst>
              <a:path w="655846" h="655510">
                <a:moveTo>
                  <a:pt x="653987" y="297275"/>
                </a:moveTo>
                <a:cubicBezTo>
                  <a:pt x="651605" y="293275"/>
                  <a:pt x="647319" y="290894"/>
                  <a:pt x="642747" y="290894"/>
                </a:cubicBezTo>
                <a:lnTo>
                  <a:pt x="382048" y="290894"/>
                </a:lnTo>
                <a:cubicBezTo>
                  <a:pt x="383191" y="285750"/>
                  <a:pt x="384048" y="280416"/>
                  <a:pt x="384524" y="275177"/>
                </a:cubicBezTo>
                <a:lnTo>
                  <a:pt x="511016" y="275177"/>
                </a:lnTo>
                <a:cubicBezTo>
                  <a:pt x="518255" y="275177"/>
                  <a:pt x="524161" y="269272"/>
                  <a:pt x="524161" y="262033"/>
                </a:cubicBezTo>
                <a:cubicBezTo>
                  <a:pt x="524161" y="254794"/>
                  <a:pt x="518255" y="248888"/>
                  <a:pt x="511016" y="248888"/>
                </a:cubicBezTo>
                <a:lnTo>
                  <a:pt x="383953" y="248888"/>
                </a:lnTo>
                <a:cubicBezTo>
                  <a:pt x="381000" y="225076"/>
                  <a:pt x="371475" y="203359"/>
                  <a:pt x="356997" y="185642"/>
                </a:cubicBezTo>
                <a:lnTo>
                  <a:pt x="447389" y="95250"/>
                </a:lnTo>
                <a:cubicBezTo>
                  <a:pt x="449961" y="92678"/>
                  <a:pt x="451199" y="89345"/>
                  <a:pt x="451199" y="86011"/>
                </a:cubicBezTo>
                <a:cubicBezTo>
                  <a:pt x="451199" y="82677"/>
                  <a:pt x="449961" y="79343"/>
                  <a:pt x="447389" y="76771"/>
                </a:cubicBezTo>
                <a:cubicBezTo>
                  <a:pt x="442246" y="71628"/>
                  <a:pt x="433959" y="71628"/>
                  <a:pt x="428816" y="76771"/>
                </a:cubicBezTo>
                <a:lnTo>
                  <a:pt x="338328" y="167259"/>
                </a:lnTo>
                <a:cubicBezTo>
                  <a:pt x="320612" y="152972"/>
                  <a:pt x="298895" y="143542"/>
                  <a:pt x="275082" y="140780"/>
                </a:cubicBezTo>
                <a:lnTo>
                  <a:pt x="275082" y="13145"/>
                </a:lnTo>
                <a:cubicBezTo>
                  <a:pt x="275082" y="5906"/>
                  <a:pt x="269177" y="0"/>
                  <a:pt x="261938" y="0"/>
                </a:cubicBezTo>
                <a:cubicBezTo>
                  <a:pt x="254699" y="0"/>
                  <a:pt x="248793" y="5906"/>
                  <a:pt x="248793" y="13145"/>
                </a:cubicBezTo>
                <a:lnTo>
                  <a:pt x="248793" y="140399"/>
                </a:lnTo>
                <a:cubicBezTo>
                  <a:pt x="224600" y="142685"/>
                  <a:pt x="202502" y="151924"/>
                  <a:pt x="184404" y="166021"/>
                </a:cubicBezTo>
                <a:lnTo>
                  <a:pt x="95345" y="76771"/>
                </a:lnTo>
                <a:cubicBezTo>
                  <a:pt x="90202" y="71628"/>
                  <a:pt x="81915" y="71628"/>
                  <a:pt x="76772" y="76771"/>
                </a:cubicBezTo>
                <a:cubicBezTo>
                  <a:pt x="74200" y="79343"/>
                  <a:pt x="72961" y="82677"/>
                  <a:pt x="72961" y="86011"/>
                </a:cubicBezTo>
                <a:cubicBezTo>
                  <a:pt x="72961" y="89345"/>
                  <a:pt x="74200" y="92678"/>
                  <a:pt x="76772" y="95250"/>
                </a:cubicBezTo>
                <a:lnTo>
                  <a:pt x="165640" y="184118"/>
                </a:lnTo>
                <a:cubicBezTo>
                  <a:pt x="150495" y="202121"/>
                  <a:pt x="140399" y="224409"/>
                  <a:pt x="137351" y="248888"/>
                </a:cubicBezTo>
                <a:lnTo>
                  <a:pt x="13145" y="248888"/>
                </a:lnTo>
                <a:cubicBezTo>
                  <a:pt x="5906" y="248888"/>
                  <a:pt x="0" y="254794"/>
                  <a:pt x="0" y="262033"/>
                </a:cubicBezTo>
                <a:cubicBezTo>
                  <a:pt x="0" y="269272"/>
                  <a:pt x="5906" y="275177"/>
                  <a:pt x="13145" y="275177"/>
                </a:cubicBezTo>
                <a:lnTo>
                  <a:pt x="136874" y="275177"/>
                </a:lnTo>
                <a:cubicBezTo>
                  <a:pt x="138970" y="300799"/>
                  <a:pt x="148495" y="323945"/>
                  <a:pt x="163258" y="342424"/>
                </a:cubicBezTo>
                <a:lnTo>
                  <a:pt x="76867" y="428816"/>
                </a:lnTo>
                <a:cubicBezTo>
                  <a:pt x="74295" y="431387"/>
                  <a:pt x="73057" y="434721"/>
                  <a:pt x="73057" y="438055"/>
                </a:cubicBezTo>
                <a:cubicBezTo>
                  <a:pt x="73057" y="441389"/>
                  <a:pt x="74295" y="444722"/>
                  <a:pt x="76867" y="447294"/>
                </a:cubicBezTo>
                <a:cubicBezTo>
                  <a:pt x="79439" y="449866"/>
                  <a:pt x="82772" y="451104"/>
                  <a:pt x="86106" y="451104"/>
                </a:cubicBezTo>
                <a:cubicBezTo>
                  <a:pt x="89440" y="451104"/>
                  <a:pt x="92774" y="449866"/>
                  <a:pt x="95345" y="447294"/>
                </a:cubicBezTo>
                <a:lnTo>
                  <a:pt x="181737" y="360902"/>
                </a:lnTo>
                <a:cubicBezTo>
                  <a:pt x="197644" y="373761"/>
                  <a:pt x="216980" y="382524"/>
                  <a:pt x="238220" y="385858"/>
                </a:cubicBezTo>
                <a:lnTo>
                  <a:pt x="103918" y="636175"/>
                </a:lnTo>
                <a:cubicBezTo>
                  <a:pt x="101727" y="640271"/>
                  <a:pt x="101822" y="645128"/>
                  <a:pt x="104204" y="649129"/>
                </a:cubicBezTo>
                <a:cubicBezTo>
                  <a:pt x="106585" y="653129"/>
                  <a:pt x="110871" y="655511"/>
                  <a:pt x="115443" y="655511"/>
                </a:cubicBezTo>
                <a:lnTo>
                  <a:pt x="461201" y="655511"/>
                </a:lnTo>
                <a:cubicBezTo>
                  <a:pt x="466058" y="655511"/>
                  <a:pt x="470440" y="652844"/>
                  <a:pt x="472726" y="648557"/>
                </a:cubicBezTo>
                <a:lnTo>
                  <a:pt x="654272" y="310134"/>
                </a:lnTo>
                <a:cubicBezTo>
                  <a:pt x="656463" y="306038"/>
                  <a:pt x="656368" y="301181"/>
                  <a:pt x="653987" y="297180"/>
                </a:cubicBezTo>
                <a:close/>
                <a:moveTo>
                  <a:pt x="507587" y="317087"/>
                </a:moveTo>
                <a:lnTo>
                  <a:pt x="466725" y="393287"/>
                </a:lnTo>
                <a:lnTo>
                  <a:pt x="373571" y="393287"/>
                </a:lnTo>
                <a:lnTo>
                  <a:pt x="414433" y="317087"/>
                </a:lnTo>
                <a:lnTo>
                  <a:pt x="507587" y="317087"/>
                </a:lnTo>
                <a:close/>
                <a:moveTo>
                  <a:pt x="514731" y="514922"/>
                </a:moveTo>
                <a:lnTo>
                  <a:pt x="431197" y="514922"/>
                </a:lnTo>
                <a:lnTo>
                  <a:pt x="482441" y="419481"/>
                </a:lnTo>
                <a:lnTo>
                  <a:pt x="565976" y="419481"/>
                </a:lnTo>
                <a:lnTo>
                  <a:pt x="514731" y="514922"/>
                </a:lnTo>
                <a:close/>
                <a:moveTo>
                  <a:pt x="401479" y="514922"/>
                </a:moveTo>
                <a:lnTo>
                  <a:pt x="308324" y="514922"/>
                </a:lnTo>
                <a:lnTo>
                  <a:pt x="359569" y="419481"/>
                </a:lnTo>
                <a:lnTo>
                  <a:pt x="452723" y="419481"/>
                </a:lnTo>
                <a:lnTo>
                  <a:pt x="401479" y="514922"/>
                </a:lnTo>
                <a:close/>
                <a:moveTo>
                  <a:pt x="304991" y="317087"/>
                </a:moveTo>
                <a:lnTo>
                  <a:pt x="384715" y="317087"/>
                </a:lnTo>
                <a:lnTo>
                  <a:pt x="343852" y="393287"/>
                </a:lnTo>
                <a:lnTo>
                  <a:pt x="264128" y="393287"/>
                </a:lnTo>
                <a:lnTo>
                  <a:pt x="304991" y="317087"/>
                </a:lnTo>
                <a:close/>
                <a:moveTo>
                  <a:pt x="250031" y="419481"/>
                </a:moveTo>
                <a:lnTo>
                  <a:pt x="329756" y="419481"/>
                </a:lnTo>
                <a:lnTo>
                  <a:pt x="278511" y="514922"/>
                </a:lnTo>
                <a:lnTo>
                  <a:pt x="198787" y="514922"/>
                </a:lnTo>
                <a:lnTo>
                  <a:pt x="250031" y="419481"/>
                </a:lnTo>
                <a:close/>
                <a:moveTo>
                  <a:pt x="162592" y="264128"/>
                </a:moveTo>
                <a:cubicBezTo>
                  <a:pt x="162592" y="210026"/>
                  <a:pt x="206597" y="166021"/>
                  <a:pt x="260699" y="166021"/>
                </a:cubicBezTo>
                <a:cubicBezTo>
                  <a:pt x="314801" y="166021"/>
                  <a:pt x="358807" y="210026"/>
                  <a:pt x="358807" y="264128"/>
                </a:cubicBezTo>
                <a:cubicBezTo>
                  <a:pt x="358807" y="273272"/>
                  <a:pt x="357378" y="282226"/>
                  <a:pt x="354902" y="290894"/>
                </a:cubicBezTo>
                <a:lnTo>
                  <a:pt x="297085" y="290894"/>
                </a:lnTo>
                <a:cubicBezTo>
                  <a:pt x="292227" y="290894"/>
                  <a:pt x="287846" y="293561"/>
                  <a:pt x="285560" y="297847"/>
                </a:cubicBezTo>
                <a:lnTo>
                  <a:pt x="251555" y="361188"/>
                </a:lnTo>
                <a:cubicBezTo>
                  <a:pt x="201168" y="358045"/>
                  <a:pt x="162592" y="316611"/>
                  <a:pt x="162592" y="264224"/>
                </a:cubicBezTo>
                <a:close/>
                <a:moveTo>
                  <a:pt x="184785" y="541115"/>
                </a:moveTo>
                <a:lnTo>
                  <a:pt x="264509" y="541115"/>
                </a:lnTo>
                <a:lnTo>
                  <a:pt x="217170" y="629317"/>
                </a:lnTo>
                <a:lnTo>
                  <a:pt x="137351" y="629317"/>
                </a:lnTo>
                <a:lnTo>
                  <a:pt x="184690" y="541115"/>
                </a:lnTo>
                <a:close/>
                <a:moveTo>
                  <a:pt x="246983" y="629317"/>
                </a:moveTo>
                <a:lnTo>
                  <a:pt x="294323" y="541115"/>
                </a:lnTo>
                <a:lnTo>
                  <a:pt x="387477" y="541115"/>
                </a:lnTo>
                <a:lnTo>
                  <a:pt x="340138" y="629317"/>
                </a:lnTo>
                <a:lnTo>
                  <a:pt x="246983" y="629317"/>
                </a:lnTo>
                <a:close/>
                <a:moveTo>
                  <a:pt x="453485" y="629317"/>
                </a:moveTo>
                <a:lnTo>
                  <a:pt x="369951" y="629317"/>
                </a:lnTo>
                <a:lnTo>
                  <a:pt x="417290" y="541115"/>
                </a:lnTo>
                <a:lnTo>
                  <a:pt x="500825" y="541115"/>
                </a:lnTo>
                <a:lnTo>
                  <a:pt x="453485" y="629317"/>
                </a:lnTo>
                <a:close/>
                <a:moveTo>
                  <a:pt x="580073" y="393287"/>
                </a:moveTo>
                <a:lnTo>
                  <a:pt x="496538" y="393287"/>
                </a:lnTo>
                <a:lnTo>
                  <a:pt x="537401" y="317087"/>
                </a:lnTo>
                <a:lnTo>
                  <a:pt x="620935" y="317087"/>
                </a:lnTo>
                <a:lnTo>
                  <a:pt x="580073" y="393287"/>
                </a:lnTo>
                <a:close/>
              </a:path>
            </a:pathLst>
          </a:custGeom>
          <a:solidFill>
            <a:schemeClr val="tx1"/>
          </a:solidFill>
          <a:ln w="9525"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PT"/>
          </a:p>
        </xdr:txBody>
      </xdr:sp>
    </xdr:grpSp>
    <xdr:clientData/>
  </xdr:twoCellAnchor>
  <xdr:twoCellAnchor editAs="oneCell">
    <xdr:from>
      <xdr:col>1</xdr:col>
      <xdr:colOff>297584</xdr:colOff>
      <xdr:row>170</xdr:row>
      <xdr:rowOff>32516</xdr:rowOff>
    </xdr:from>
    <xdr:to>
      <xdr:col>1</xdr:col>
      <xdr:colOff>664479</xdr:colOff>
      <xdr:row>171</xdr:row>
      <xdr:rowOff>170536</xdr:rowOff>
    </xdr:to>
    <xdr:grpSp>
      <xdr:nvGrpSpPr>
        <xdr:cNvPr id="89" name="Group 88">
          <a:extLst>
            <a:ext uri="{FF2B5EF4-FFF2-40B4-BE49-F238E27FC236}">
              <a16:creationId xmlns:a16="http://schemas.microsoft.com/office/drawing/2014/main" id="{698BACE7-DF71-481A-B3E7-9580FFC9EC4A}"/>
            </a:ext>
          </a:extLst>
        </xdr:cNvPr>
        <xdr:cNvGrpSpPr>
          <a:grpSpLocks/>
        </xdr:cNvGrpSpPr>
      </xdr:nvGrpSpPr>
      <xdr:grpSpPr>
        <a:xfrm>
          <a:off x="627784" y="39319966"/>
          <a:ext cx="370070" cy="367414"/>
          <a:chOff x="7025492" y="5073082"/>
          <a:chExt cx="914400" cy="914400"/>
        </a:xfrm>
      </xdr:grpSpPr>
      <xdr:sp macro="" textlink="">
        <xdr:nvSpPr>
          <xdr:cNvPr id="90" name="Oval 89">
            <a:extLst>
              <a:ext uri="{FF2B5EF4-FFF2-40B4-BE49-F238E27FC236}">
                <a16:creationId xmlns:a16="http://schemas.microsoft.com/office/drawing/2014/main" id="{23AAB976-868F-4983-919B-23A3F410A7C7}"/>
              </a:ext>
            </a:extLst>
          </xdr:cNvPr>
          <xdr:cNvSpPr/>
        </xdr:nvSpPr>
        <xdr:spPr>
          <a:xfrm>
            <a:off x="7025492" y="5073082"/>
            <a:ext cx="914400" cy="914400"/>
          </a:xfrm>
          <a:prstGeom prst="ellipse">
            <a:avLst/>
          </a:prstGeom>
          <a:solidFill>
            <a:schemeClr val="accent6">
              <a:lumMod val="40000"/>
              <a:lumOff val="60000"/>
            </a:schemeClr>
          </a:solidFill>
          <a:ln w="6350" cap="sq">
            <a:noFill/>
            <a:miter lim="800000"/>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300"/>
              </a:spcBef>
              <a:spcAft>
                <a:spcPts val="300"/>
              </a:spcAft>
            </a:pPr>
            <a:endParaRPr lang="en-GB" sz="1600">
              <a:solidFill>
                <a:schemeClr val="bg1"/>
              </a:solidFill>
            </a:endParaRPr>
          </a:p>
        </xdr:txBody>
      </xdr:sp>
      <xdr:grpSp>
        <xdr:nvGrpSpPr>
          <xdr:cNvPr id="91" name="Group 90">
            <a:extLst>
              <a:ext uri="{FF2B5EF4-FFF2-40B4-BE49-F238E27FC236}">
                <a16:creationId xmlns:a16="http://schemas.microsoft.com/office/drawing/2014/main" id="{DA14BA91-B7B1-4B3A-B4E3-CEE51E2223E8}"/>
              </a:ext>
            </a:extLst>
          </xdr:cNvPr>
          <xdr:cNvGrpSpPr>
            <a:grpSpLocks noChangeAspect="1"/>
          </xdr:cNvGrpSpPr>
        </xdr:nvGrpSpPr>
        <xdr:grpSpPr>
          <a:xfrm>
            <a:off x="7227801" y="5206264"/>
            <a:ext cx="509782" cy="647997"/>
            <a:chOff x="9076572" y="5123951"/>
            <a:chExt cx="656266" cy="834201"/>
          </a:xfrm>
          <a:solidFill>
            <a:schemeClr val="tx1"/>
          </a:solidFill>
        </xdr:grpSpPr>
        <xdr:sp macro="" textlink="">
          <xdr:nvSpPr>
            <xdr:cNvPr id="92" name="Freeform: Shape 91">
              <a:extLst>
                <a:ext uri="{FF2B5EF4-FFF2-40B4-BE49-F238E27FC236}">
                  <a16:creationId xmlns:a16="http://schemas.microsoft.com/office/drawing/2014/main" id="{29BB03A1-F9AD-4821-A506-70ED6B13AF73}"/>
                </a:ext>
              </a:extLst>
            </xdr:cNvPr>
            <xdr:cNvSpPr/>
          </xdr:nvSpPr>
          <xdr:spPr>
            <a:xfrm>
              <a:off x="9076572" y="5869035"/>
              <a:ext cx="656266" cy="89117"/>
            </a:xfrm>
            <a:custGeom>
              <a:avLst/>
              <a:gdLst>
                <a:gd name="connsiteX0" fmla="*/ 485514 w 656266"/>
                <a:gd name="connsiteY0" fmla="*/ 32575 h 89117"/>
                <a:gd name="connsiteX1" fmla="*/ 514851 w 656266"/>
                <a:gd name="connsiteY1" fmla="*/ 64579 h 89117"/>
                <a:gd name="connsiteX2" fmla="*/ 570477 w 656266"/>
                <a:gd name="connsiteY2" fmla="*/ 89059 h 89117"/>
                <a:gd name="connsiteX3" fmla="*/ 618007 w 656266"/>
                <a:gd name="connsiteY3" fmla="*/ 72104 h 89117"/>
                <a:gd name="connsiteX4" fmla="*/ 651440 w 656266"/>
                <a:gd name="connsiteY4" fmla="*/ 44767 h 89117"/>
                <a:gd name="connsiteX5" fmla="*/ 653250 w 656266"/>
                <a:gd name="connsiteY5" fmla="*/ 26289 h 89117"/>
                <a:gd name="connsiteX6" fmla="*/ 634771 w 656266"/>
                <a:gd name="connsiteY6" fmla="*/ 24479 h 89117"/>
                <a:gd name="connsiteX7" fmla="*/ 601338 w 656266"/>
                <a:gd name="connsiteY7" fmla="*/ 51816 h 89117"/>
                <a:gd name="connsiteX8" fmla="*/ 534092 w 656266"/>
                <a:gd name="connsiteY8" fmla="*/ 46863 h 89117"/>
                <a:gd name="connsiteX9" fmla="*/ 495039 w 656266"/>
                <a:gd name="connsiteY9" fmla="*/ 4286 h 89117"/>
                <a:gd name="connsiteX10" fmla="*/ 485324 w 656266"/>
                <a:gd name="connsiteY10" fmla="*/ 0 h 89117"/>
                <a:gd name="connsiteX11" fmla="*/ 475608 w 656266"/>
                <a:gd name="connsiteY11" fmla="*/ 4286 h 89117"/>
                <a:gd name="connsiteX12" fmla="*/ 442842 w 656266"/>
                <a:gd name="connsiteY12" fmla="*/ 40100 h 89117"/>
                <a:gd name="connsiteX13" fmla="*/ 406552 w 656266"/>
                <a:gd name="connsiteY13" fmla="*/ 56197 h 89117"/>
                <a:gd name="connsiteX14" fmla="*/ 370262 w 656266"/>
                <a:gd name="connsiteY14" fmla="*/ 40100 h 89117"/>
                <a:gd name="connsiteX15" fmla="*/ 337591 w 656266"/>
                <a:gd name="connsiteY15" fmla="*/ 4286 h 89117"/>
                <a:gd name="connsiteX16" fmla="*/ 327876 w 656266"/>
                <a:gd name="connsiteY16" fmla="*/ 0 h 89117"/>
                <a:gd name="connsiteX17" fmla="*/ 318160 w 656266"/>
                <a:gd name="connsiteY17" fmla="*/ 4286 h 89117"/>
                <a:gd name="connsiteX18" fmla="*/ 285489 w 656266"/>
                <a:gd name="connsiteY18" fmla="*/ 40100 h 89117"/>
                <a:gd name="connsiteX19" fmla="*/ 249199 w 656266"/>
                <a:gd name="connsiteY19" fmla="*/ 56293 h 89117"/>
                <a:gd name="connsiteX20" fmla="*/ 249199 w 656266"/>
                <a:gd name="connsiteY20" fmla="*/ 56293 h 89117"/>
                <a:gd name="connsiteX21" fmla="*/ 212909 w 656266"/>
                <a:gd name="connsiteY21" fmla="*/ 40195 h 89117"/>
                <a:gd name="connsiteX22" fmla="*/ 180238 w 656266"/>
                <a:gd name="connsiteY22" fmla="*/ 4381 h 89117"/>
                <a:gd name="connsiteX23" fmla="*/ 170523 w 656266"/>
                <a:gd name="connsiteY23" fmla="*/ 95 h 89117"/>
                <a:gd name="connsiteX24" fmla="*/ 160807 w 656266"/>
                <a:gd name="connsiteY24" fmla="*/ 4381 h 89117"/>
                <a:gd name="connsiteX25" fmla="*/ 121945 w 656266"/>
                <a:gd name="connsiteY25" fmla="*/ 46863 h 89117"/>
                <a:gd name="connsiteX26" fmla="*/ 54699 w 656266"/>
                <a:gd name="connsiteY26" fmla="*/ 51816 h 89117"/>
                <a:gd name="connsiteX27" fmla="*/ 21456 w 656266"/>
                <a:gd name="connsiteY27" fmla="*/ 24574 h 89117"/>
                <a:gd name="connsiteX28" fmla="*/ 2978 w 656266"/>
                <a:gd name="connsiteY28" fmla="*/ 26384 h 89117"/>
                <a:gd name="connsiteX29" fmla="*/ 4788 w 656266"/>
                <a:gd name="connsiteY29" fmla="*/ 44863 h 89117"/>
                <a:gd name="connsiteX30" fmla="*/ 38030 w 656266"/>
                <a:gd name="connsiteY30" fmla="*/ 72104 h 89117"/>
                <a:gd name="connsiteX31" fmla="*/ 141281 w 656266"/>
                <a:gd name="connsiteY31" fmla="*/ 64579 h 89117"/>
                <a:gd name="connsiteX32" fmla="*/ 170427 w 656266"/>
                <a:gd name="connsiteY32" fmla="*/ 32671 h 89117"/>
                <a:gd name="connsiteX33" fmla="*/ 193478 w 656266"/>
                <a:gd name="connsiteY33" fmla="*/ 57817 h 89117"/>
                <a:gd name="connsiteX34" fmla="*/ 249104 w 656266"/>
                <a:gd name="connsiteY34" fmla="*/ 82487 h 89117"/>
                <a:gd name="connsiteX35" fmla="*/ 249104 w 656266"/>
                <a:gd name="connsiteY35" fmla="*/ 82487 h 89117"/>
                <a:gd name="connsiteX36" fmla="*/ 304730 w 656266"/>
                <a:gd name="connsiteY36" fmla="*/ 57817 h 89117"/>
                <a:gd name="connsiteX37" fmla="*/ 327780 w 656266"/>
                <a:gd name="connsiteY37" fmla="*/ 32671 h 89117"/>
                <a:gd name="connsiteX38" fmla="*/ 350831 w 656266"/>
                <a:gd name="connsiteY38" fmla="*/ 57817 h 89117"/>
                <a:gd name="connsiteX39" fmla="*/ 406457 w 656266"/>
                <a:gd name="connsiteY39" fmla="*/ 82487 h 89117"/>
                <a:gd name="connsiteX40" fmla="*/ 406457 w 656266"/>
                <a:gd name="connsiteY40" fmla="*/ 82487 h 89117"/>
                <a:gd name="connsiteX41" fmla="*/ 462083 w 656266"/>
                <a:gd name="connsiteY41" fmla="*/ 57817 h 89117"/>
                <a:gd name="connsiteX42" fmla="*/ 485133 w 656266"/>
                <a:gd name="connsiteY42" fmla="*/ 32575 h 8911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Lst>
              <a:rect l="l" t="t" r="r" b="b"/>
              <a:pathLst>
                <a:path w="656266" h="89117">
                  <a:moveTo>
                    <a:pt x="485514" y="32575"/>
                  </a:moveTo>
                  <a:lnTo>
                    <a:pt x="514851" y="64579"/>
                  </a:lnTo>
                  <a:cubicBezTo>
                    <a:pt x="529710" y="80772"/>
                    <a:pt x="550094" y="89059"/>
                    <a:pt x="570477" y="89059"/>
                  </a:cubicBezTo>
                  <a:cubicBezTo>
                    <a:pt x="587241" y="89059"/>
                    <a:pt x="604101" y="83534"/>
                    <a:pt x="618007" y="72104"/>
                  </a:cubicBezTo>
                  <a:lnTo>
                    <a:pt x="651440" y="44767"/>
                  </a:lnTo>
                  <a:cubicBezTo>
                    <a:pt x="657060" y="40195"/>
                    <a:pt x="657917" y="31909"/>
                    <a:pt x="653250" y="26289"/>
                  </a:cubicBezTo>
                  <a:cubicBezTo>
                    <a:pt x="648678" y="20669"/>
                    <a:pt x="640391" y="19812"/>
                    <a:pt x="634771" y="24479"/>
                  </a:cubicBezTo>
                  <a:lnTo>
                    <a:pt x="601338" y="51816"/>
                  </a:lnTo>
                  <a:cubicBezTo>
                    <a:pt x="580955" y="68485"/>
                    <a:pt x="551999" y="66389"/>
                    <a:pt x="534092" y="46863"/>
                  </a:cubicBezTo>
                  <a:lnTo>
                    <a:pt x="495039" y="4286"/>
                  </a:lnTo>
                  <a:cubicBezTo>
                    <a:pt x="492563" y="1619"/>
                    <a:pt x="489039" y="0"/>
                    <a:pt x="485324" y="0"/>
                  </a:cubicBezTo>
                  <a:cubicBezTo>
                    <a:pt x="481609" y="0"/>
                    <a:pt x="478085" y="1524"/>
                    <a:pt x="475608" y="4286"/>
                  </a:cubicBezTo>
                  <a:lnTo>
                    <a:pt x="442842" y="40100"/>
                  </a:lnTo>
                  <a:cubicBezTo>
                    <a:pt x="433317" y="50482"/>
                    <a:pt x="420458" y="56197"/>
                    <a:pt x="406552" y="56197"/>
                  </a:cubicBezTo>
                  <a:cubicBezTo>
                    <a:pt x="392646" y="56197"/>
                    <a:pt x="379787" y="50482"/>
                    <a:pt x="370262" y="40100"/>
                  </a:cubicBezTo>
                  <a:lnTo>
                    <a:pt x="337591" y="4286"/>
                  </a:lnTo>
                  <a:cubicBezTo>
                    <a:pt x="335115" y="1524"/>
                    <a:pt x="331590" y="0"/>
                    <a:pt x="327876" y="0"/>
                  </a:cubicBezTo>
                  <a:cubicBezTo>
                    <a:pt x="324161" y="0"/>
                    <a:pt x="320637" y="1524"/>
                    <a:pt x="318160" y="4286"/>
                  </a:cubicBezTo>
                  <a:lnTo>
                    <a:pt x="285489" y="40100"/>
                  </a:lnTo>
                  <a:cubicBezTo>
                    <a:pt x="275964" y="50482"/>
                    <a:pt x="263106" y="56293"/>
                    <a:pt x="249199" y="56293"/>
                  </a:cubicBezTo>
                  <a:lnTo>
                    <a:pt x="249199" y="56293"/>
                  </a:lnTo>
                  <a:cubicBezTo>
                    <a:pt x="235293" y="56293"/>
                    <a:pt x="222434" y="50578"/>
                    <a:pt x="212909" y="40195"/>
                  </a:cubicBezTo>
                  <a:lnTo>
                    <a:pt x="180238" y="4381"/>
                  </a:lnTo>
                  <a:cubicBezTo>
                    <a:pt x="177762" y="1619"/>
                    <a:pt x="174237" y="95"/>
                    <a:pt x="170523" y="95"/>
                  </a:cubicBezTo>
                  <a:cubicBezTo>
                    <a:pt x="166808" y="95"/>
                    <a:pt x="163284" y="1619"/>
                    <a:pt x="160807" y="4381"/>
                  </a:cubicBezTo>
                  <a:lnTo>
                    <a:pt x="121945" y="46863"/>
                  </a:lnTo>
                  <a:cubicBezTo>
                    <a:pt x="104324" y="66199"/>
                    <a:pt x="74796" y="68294"/>
                    <a:pt x="54699" y="51816"/>
                  </a:cubicBezTo>
                  <a:lnTo>
                    <a:pt x="21456" y="24574"/>
                  </a:lnTo>
                  <a:cubicBezTo>
                    <a:pt x="15837" y="20002"/>
                    <a:pt x="7645" y="20764"/>
                    <a:pt x="2978" y="26384"/>
                  </a:cubicBezTo>
                  <a:cubicBezTo>
                    <a:pt x="-1594" y="32004"/>
                    <a:pt x="-832" y="40195"/>
                    <a:pt x="4788" y="44863"/>
                  </a:cubicBezTo>
                  <a:lnTo>
                    <a:pt x="38030" y="72104"/>
                  </a:lnTo>
                  <a:cubicBezTo>
                    <a:pt x="68891" y="97441"/>
                    <a:pt x="114230" y="94107"/>
                    <a:pt x="141281" y="64579"/>
                  </a:cubicBezTo>
                  <a:lnTo>
                    <a:pt x="170427" y="32671"/>
                  </a:lnTo>
                  <a:lnTo>
                    <a:pt x="193478" y="57817"/>
                  </a:lnTo>
                  <a:cubicBezTo>
                    <a:pt x="207861" y="73533"/>
                    <a:pt x="228054" y="82487"/>
                    <a:pt x="249104" y="82487"/>
                  </a:cubicBezTo>
                  <a:lnTo>
                    <a:pt x="249104" y="82487"/>
                  </a:lnTo>
                  <a:cubicBezTo>
                    <a:pt x="270154" y="82487"/>
                    <a:pt x="290347" y="73438"/>
                    <a:pt x="304730" y="57817"/>
                  </a:cubicBezTo>
                  <a:lnTo>
                    <a:pt x="327780" y="32671"/>
                  </a:lnTo>
                  <a:lnTo>
                    <a:pt x="350831" y="57817"/>
                  </a:lnTo>
                  <a:cubicBezTo>
                    <a:pt x="365118" y="73533"/>
                    <a:pt x="385407" y="82487"/>
                    <a:pt x="406457" y="82487"/>
                  </a:cubicBezTo>
                  <a:lnTo>
                    <a:pt x="406457" y="82487"/>
                  </a:lnTo>
                  <a:cubicBezTo>
                    <a:pt x="427507" y="82487"/>
                    <a:pt x="447700" y="73533"/>
                    <a:pt x="462083" y="57817"/>
                  </a:cubicBezTo>
                  <a:lnTo>
                    <a:pt x="485133" y="32575"/>
                  </a:lnTo>
                  <a:close/>
                </a:path>
              </a:pathLst>
            </a:custGeom>
            <a:grpFill/>
            <a:ln w="9525"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PT"/>
            </a:p>
          </xdr:txBody>
        </xdr:sp>
        <xdr:sp macro="" textlink="">
          <xdr:nvSpPr>
            <xdr:cNvPr id="93" name="Freeform: Shape 92">
              <a:extLst>
                <a:ext uri="{FF2B5EF4-FFF2-40B4-BE49-F238E27FC236}">
                  <a16:creationId xmlns:a16="http://schemas.microsoft.com/office/drawing/2014/main" id="{4ACDA559-1262-4C1E-880C-838B0E3C0BD9}"/>
                </a:ext>
              </a:extLst>
            </xdr:cNvPr>
            <xdr:cNvSpPr/>
          </xdr:nvSpPr>
          <xdr:spPr>
            <a:xfrm>
              <a:off x="9174502" y="5123951"/>
              <a:ext cx="460407" cy="655986"/>
            </a:xfrm>
            <a:custGeom>
              <a:avLst/>
              <a:gdLst>
                <a:gd name="connsiteX0" fmla="*/ 453797 w 460407"/>
                <a:gd name="connsiteY0" fmla="*/ 331756 h 655986"/>
                <a:gd name="connsiteX1" fmla="*/ 290158 w 460407"/>
                <a:gd name="connsiteY1" fmla="*/ 240125 h 655986"/>
                <a:gd name="connsiteX2" fmla="*/ 291205 w 460407"/>
                <a:gd name="connsiteY2" fmla="*/ 230219 h 655986"/>
                <a:gd name="connsiteX3" fmla="*/ 247771 w 460407"/>
                <a:gd name="connsiteY3" fmla="*/ 175355 h 655986"/>
                <a:gd name="connsiteX4" fmla="*/ 247771 w 460407"/>
                <a:gd name="connsiteY4" fmla="*/ 13145 h 655986"/>
                <a:gd name="connsiteX5" fmla="*/ 234627 w 460407"/>
                <a:gd name="connsiteY5" fmla="*/ 0 h 655986"/>
                <a:gd name="connsiteX6" fmla="*/ 221482 w 460407"/>
                <a:gd name="connsiteY6" fmla="*/ 13145 h 655986"/>
                <a:gd name="connsiteX7" fmla="*/ 221482 w 460407"/>
                <a:gd name="connsiteY7" fmla="*/ 175451 h 655986"/>
                <a:gd name="connsiteX8" fmla="*/ 178048 w 460407"/>
                <a:gd name="connsiteY8" fmla="*/ 230315 h 655986"/>
                <a:gd name="connsiteX9" fmla="*/ 180906 w 460407"/>
                <a:gd name="connsiteY9" fmla="*/ 247269 h 655986"/>
                <a:gd name="connsiteX10" fmla="*/ 179001 w 460407"/>
                <a:gd name="connsiteY10" fmla="*/ 247745 h 655986"/>
                <a:gd name="connsiteX11" fmla="*/ 7360 w 460407"/>
                <a:gd name="connsiteY11" fmla="*/ 331470 h 655986"/>
                <a:gd name="connsiteX12" fmla="*/ 1360 w 460407"/>
                <a:gd name="connsiteY12" fmla="*/ 348996 h 655986"/>
                <a:gd name="connsiteX13" fmla="*/ 13171 w 460407"/>
                <a:gd name="connsiteY13" fmla="*/ 356330 h 655986"/>
                <a:gd name="connsiteX14" fmla="*/ 18886 w 460407"/>
                <a:gd name="connsiteY14" fmla="*/ 354997 h 655986"/>
                <a:gd name="connsiteX15" fmla="*/ 190526 w 460407"/>
                <a:gd name="connsiteY15" fmla="*/ 271272 h 655986"/>
                <a:gd name="connsiteX16" fmla="*/ 193574 w 460407"/>
                <a:gd name="connsiteY16" fmla="*/ 268986 h 655986"/>
                <a:gd name="connsiteX17" fmla="*/ 221578 w 460407"/>
                <a:gd name="connsiteY17" fmla="*/ 285179 h 655986"/>
                <a:gd name="connsiteX18" fmla="*/ 221482 w 460407"/>
                <a:gd name="connsiteY18" fmla="*/ 285845 h 655986"/>
                <a:gd name="connsiteX19" fmla="*/ 221482 w 460407"/>
                <a:gd name="connsiteY19" fmla="*/ 629698 h 655986"/>
                <a:gd name="connsiteX20" fmla="*/ 160713 w 460407"/>
                <a:gd name="connsiteY20" fmla="*/ 629698 h 655986"/>
                <a:gd name="connsiteX21" fmla="*/ 147568 w 460407"/>
                <a:gd name="connsiteY21" fmla="*/ 642842 h 655986"/>
                <a:gd name="connsiteX22" fmla="*/ 160713 w 460407"/>
                <a:gd name="connsiteY22" fmla="*/ 655987 h 655986"/>
                <a:gd name="connsiteX23" fmla="*/ 308446 w 460407"/>
                <a:gd name="connsiteY23" fmla="*/ 655987 h 655986"/>
                <a:gd name="connsiteX24" fmla="*/ 321590 w 460407"/>
                <a:gd name="connsiteY24" fmla="*/ 642842 h 655986"/>
                <a:gd name="connsiteX25" fmla="*/ 308446 w 460407"/>
                <a:gd name="connsiteY25" fmla="*/ 629698 h 655986"/>
                <a:gd name="connsiteX26" fmla="*/ 247676 w 460407"/>
                <a:gd name="connsiteY26" fmla="*/ 629698 h 655986"/>
                <a:gd name="connsiteX27" fmla="*/ 247676 w 460407"/>
                <a:gd name="connsiteY27" fmla="*/ 285750 h 655986"/>
                <a:gd name="connsiteX28" fmla="*/ 247581 w 460407"/>
                <a:gd name="connsiteY28" fmla="*/ 285083 h 655986"/>
                <a:gd name="connsiteX29" fmla="*/ 279490 w 460407"/>
                <a:gd name="connsiteY29" fmla="*/ 264224 h 655986"/>
                <a:gd name="connsiteX30" fmla="*/ 440938 w 460407"/>
                <a:gd name="connsiteY30" fmla="*/ 354616 h 655986"/>
                <a:gd name="connsiteX31" fmla="*/ 447320 w 460407"/>
                <a:gd name="connsiteY31" fmla="*/ 356330 h 655986"/>
                <a:gd name="connsiteX32" fmla="*/ 458750 w 460407"/>
                <a:gd name="connsiteY32" fmla="*/ 349663 h 655986"/>
                <a:gd name="connsiteX33" fmla="*/ 453702 w 460407"/>
                <a:gd name="connsiteY33" fmla="*/ 331851 h 655986"/>
                <a:gd name="connsiteX34" fmla="*/ 234627 w 460407"/>
                <a:gd name="connsiteY34" fmla="*/ 260509 h 655986"/>
                <a:gd name="connsiteX35" fmla="*/ 204337 w 460407"/>
                <a:gd name="connsiteY35" fmla="*/ 230219 h 655986"/>
                <a:gd name="connsiteX36" fmla="*/ 234627 w 460407"/>
                <a:gd name="connsiteY36" fmla="*/ 199930 h 655986"/>
                <a:gd name="connsiteX37" fmla="*/ 264916 w 460407"/>
                <a:gd name="connsiteY37" fmla="*/ 230219 h 655986"/>
                <a:gd name="connsiteX38" fmla="*/ 234627 w 460407"/>
                <a:gd name="connsiteY38" fmla="*/ 260509 h 65598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Lst>
              <a:rect l="l" t="t" r="r" b="b"/>
              <a:pathLst>
                <a:path w="460407" h="655986">
                  <a:moveTo>
                    <a:pt x="453797" y="331756"/>
                  </a:moveTo>
                  <a:lnTo>
                    <a:pt x="290158" y="240125"/>
                  </a:lnTo>
                  <a:cubicBezTo>
                    <a:pt x="290729" y="236887"/>
                    <a:pt x="291205" y="233553"/>
                    <a:pt x="291205" y="230219"/>
                  </a:cubicBezTo>
                  <a:cubicBezTo>
                    <a:pt x="291205" y="203549"/>
                    <a:pt x="272632" y="181356"/>
                    <a:pt x="247771" y="175355"/>
                  </a:cubicBezTo>
                  <a:lnTo>
                    <a:pt x="247771" y="13145"/>
                  </a:lnTo>
                  <a:cubicBezTo>
                    <a:pt x="247771" y="5906"/>
                    <a:pt x="241866" y="0"/>
                    <a:pt x="234627" y="0"/>
                  </a:cubicBezTo>
                  <a:cubicBezTo>
                    <a:pt x="227388" y="0"/>
                    <a:pt x="221482" y="5906"/>
                    <a:pt x="221482" y="13145"/>
                  </a:cubicBezTo>
                  <a:lnTo>
                    <a:pt x="221482" y="175451"/>
                  </a:lnTo>
                  <a:cubicBezTo>
                    <a:pt x="196622" y="181356"/>
                    <a:pt x="178048" y="203645"/>
                    <a:pt x="178048" y="230315"/>
                  </a:cubicBezTo>
                  <a:cubicBezTo>
                    <a:pt x="178048" y="236315"/>
                    <a:pt x="179191" y="241935"/>
                    <a:pt x="180906" y="247269"/>
                  </a:cubicBezTo>
                  <a:cubicBezTo>
                    <a:pt x="180239" y="247460"/>
                    <a:pt x="179668" y="247460"/>
                    <a:pt x="179001" y="247745"/>
                  </a:cubicBezTo>
                  <a:lnTo>
                    <a:pt x="7360" y="331470"/>
                  </a:lnTo>
                  <a:cubicBezTo>
                    <a:pt x="883" y="334613"/>
                    <a:pt x="-1879" y="342519"/>
                    <a:pt x="1360" y="348996"/>
                  </a:cubicBezTo>
                  <a:cubicBezTo>
                    <a:pt x="3646" y="353663"/>
                    <a:pt x="8313" y="356330"/>
                    <a:pt x="13171" y="356330"/>
                  </a:cubicBezTo>
                  <a:cubicBezTo>
                    <a:pt x="15076" y="356330"/>
                    <a:pt x="17076" y="355949"/>
                    <a:pt x="18886" y="354997"/>
                  </a:cubicBezTo>
                  <a:lnTo>
                    <a:pt x="190526" y="271272"/>
                  </a:lnTo>
                  <a:cubicBezTo>
                    <a:pt x="191764" y="270701"/>
                    <a:pt x="192622" y="269843"/>
                    <a:pt x="193574" y="268986"/>
                  </a:cubicBezTo>
                  <a:cubicBezTo>
                    <a:pt x="201004" y="276892"/>
                    <a:pt x="210624" y="282607"/>
                    <a:pt x="221578" y="285179"/>
                  </a:cubicBezTo>
                  <a:cubicBezTo>
                    <a:pt x="221578" y="285369"/>
                    <a:pt x="221482" y="285560"/>
                    <a:pt x="221482" y="285845"/>
                  </a:cubicBezTo>
                  <a:lnTo>
                    <a:pt x="221482" y="629698"/>
                  </a:lnTo>
                  <a:lnTo>
                    <a:pt x="160713" y="629698"/>
                  </a:lnTo>
                  <a:cubicBezTo>
                    <a:pt x="153474" y="629698"/>
                    <a:pt x="147568" y="635603"/>
                    <a:pt x="147568" y="642842"/>
                  </a:cubicBezTo>
                  <a:cubicBezTo>
                    <a:pt x="147568" y="650081"/>
                    <a:pt x="153474" y="655987"/>
                    <a:pt x="160713" y="655987"/>
                  </a:cubicBezTo>
                  <a:lnTo>
                    <a:pt x="308446" y="655987"/>
                  </a:lnTo>
                  <a:cubicBezTo>
                    <a:pt x="315685" y="655987"/>
                    <a:pt x="321590" y="650081"/>
                    <a:pt x="321590" y="642842"/>
                  </a:cubicBezTo>
                  <a:cubicBezTo>
                    <a:pt x="321590" y="635603"/>
                    <a:pt x="315685" y="629698"/>
                    <a:pt x="308446" y="629698"/>
                  </a:cubicBezTo>
                  <a:lnTo>
                    <a:pt x="247676" y="629698"/>
                  </a:lnTo>
                  <a:lnTo>
                    <a:pt x="247676" y="285750"/>
                  </a:lnTo>
                  <a:cubicBezTo>
                    <a:pt x="247676" y="285750"/>
                    <a:pt x="247581" y="285369"/>
                    <a:pt x="247581" y="285083"/>
                  </a:cubicBezTo>
                  <a:cubicBezTo>
                    <a:pt x="260535" y="282035"/>
                    <a:pt x="271679" y="274511"/>
                    <a:pt x="279490" y="264224"/>
                  </a:cubicBezTo>
                  <a:lnTo>
                    <a:pt x="440938" y="354616"/>
                  </a:lnTo>
                  <a:cubicBezTo>
                    <a:pt x="442939" y="355759"/>
                    <a:pt x="445129" y="356330"/>
                    <a:pt x="447320" y="356330"/>
                  </a:cubicBezTo>
                  <a:cubicBezTo>
                    <a:pt x="451892" y="356330"/>
                    <a:pt x="456369" y="353949"/>
                    <a:pt x="458750" y="349663"/>
                  </a:cubicBezTo>
                  <a:cubicBezTo>
                    <a:pt x="462274" y="343376"/>
                    <a:pt x="459988" y="335375"/>
                    <a:pt x="453702" y="331851"/>
                  </a:cubicBezTo>
                  <a:close/>
                  <a:moveTo>
                    <a:pt x="234627" y="260509"/>
                  </a:moveTo>
                  <a:cubicBezTo>
                    <a:pt x="217958" y="260509"/>
                    <a:pt x="204337" y="246888"/>
                    <a:pt x="204337" y="230219"/>
                  </a:cubicBezTo>
                  <a:cubicBezTo>
                    <a:pt x="204337" y="213551"/>
                    <a:pt x="217958" y="199930"/>
                    <a:pt x="234627" y="199930"/>
                  </a:cubicBezTo>
                  <a:cubicBezTo>
                    <a:pt x="251296" y="199930"/>
                    <a:pt x="264916" y="213551"/>
                    <a:pt x="264916" y="230219"/>
                  </a:cubicBezTo>
                  <a:cubicBezTo>
                    <a:pt x="264916" y="246888"/>
                    <a:pt x="251296" y="260509"/>
                    <a:pt x="234627" y="260509"/>
                  </a:cubicBezTo>
                  <a:close/>
                </a:path>
              </a:pathLst>
            </a:custGeom>
            <a:grpFill/>
            <a:ln w="9525"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PT"/>
            </a:p>
          </xdr:txBody>
        </xdr:sp>
      </xdr:grpSp>
    </xdr:grpSp>
    <xdr:clientData/>
  </xdr:twoCellAnchor>
  <xdr:twoCellAnchor editAs="oneCell">
    <xdr:from>
      <xdr:col>1</xdr:col>
      <xdr:colOff>303918</xdr:colOff>
      <xdr:row>124</xdr:row>
      <xdr:rowOff>33280</xdr:rowOff>
    </xdr:from>
    <xdr:to>
      <xdr:col>1</xdr:col>
      <xdr:colOff>663730</xdr:colOff>
      <xdr:row>125</xdr:row>
      <xdr:rowOff>130204</xdr:rowOff>
    </xdr:to>
    <xdr:grpSp>
      <xdr:nvGrpSpPr>
        <xdr:cNvPr id="86" name="Group 85">
          <a:extLst>
            <a:ext uri="{FF2B5EF4-FFF2-40B4-BE49-F238E27FC236}">
              <a16:creationId xmlns:a16="http://schemas.microsoft.com/office/drawing/2014/main" id="{4AF18DE4-FD0B-4391-84F5-EBC7422AEA9A}"/>
            </a:ext>
          </a:extLst>
        </xdr:cNvPr>
        <xdr:cNvGrpSpPr>
          <a:grpSpLocks noChangeAspect="1"/>
        </xdr:cNvGrpSpPr>
      </xdr:nvGrpSpPr>
      <xdr:grpSpPr>
        <a:xfrm>
          <a:off x="637293" y="28914668"/>
          <a:ext cx="359812" cy="326317"/>
          <a:chOff x="2627790" y="5073082"/>
          <a:chExt cx="914400" cy="914400"/>
        </a:xfrm>
      </xdr:grpSpPr>
      <xdr:sp macro="" textlink="">
        <xdr:nvSpPr>
          <xdr:cNvPr id="87" name="Oval 86">
            <a:extLst>
              <a:ext uri="{FF2B5EF4-FFF2-40B4-BE49-F238E27FC236}">
                <a16:creationId xmlns:a16="http://schemas.microsoft.com/office/drawing/2014/main" id="{5069D967-F73D-4713-AE33-D5AD63F0F979}"/>
              </a:ext>
            </a:extLst>
          </xdr:cNvPr>
          <xdr:cNvSpPr/>
        </xdr:nvSpPr>
        <xdr:spPr>
          <a:xfrm>
            <a:off x="2627790" y="5073082"/>
            <a:ext cx="914400" cy="914400"/>
          </a:xfrm>
          <a:prstGeom prst="ellipse">
            <a:avLst/>
          </a:prstGeom>
          <a:solidFill>
            <a:schemeClr val="accent5">
              <a:lumMod val="40000"/>
              <a:lumOff val="60000"/>
            </a:schemeClr>
          </a:solidFill>
          <a:ln w="6350" cap="sq">
            <a:noFill/>
            <a:miter lim="800000"/>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300"/>
              </a:spcBef>
              <a:spcAft>
                <a:spcPts val="300"/>
              </a:spcAft>
            </a:pPr>
            <a:endParaRPr lang="en-GB" sz="1600">
              <a:solidFill>
                <a:schemeClr val="bg1"/>
              </a:solidFill>
            </a:endParaRPr>
          </a:p>
        </xdr:txBody>
      </xdr:sp>
      <xdr:sp macro="" textlink="">
        <xdr:nvSpPr>
          <xdr:cNvPr id="88" name="Freeform: Shape 87">
            <a:extLst>
              <a:ext uri="{FF2B5EF4-FFF2-40B4-BE49-F238E27FC236}">
                <a16:creationId xmlns:a16="http://schemas.microsoft.com/office/drawing/2014/main" id="{909140B2-3C0D-4A53-B81E-51641A1856FC}"/>
              </a:ext>
            </a:extLst>
          </xdr:cNvPr>
          <xdr:cNvSpPr/>
        </xdr:nvSpPr>
        <xdr:spPr>
          <a:xfrm>
            <a:off x="2854787" y="5202289"/>
            <a:ext cx="460407" cy="655986"/>
          </a:xfrm>
          <a:custGeom>
            <a:avLst/>
            <a:gdLst>
              <a:gd name="connsiteX0" fmla="*/ 453797 w 460407"/>
              <a:gd name="connsiteY0" fmla="*/ 331756 h 655986"/>
              <a:gd name="connsiteX1" fmla="*/ 290158 w 460407"/>
              <a:gd name="connsiteY1" fmla="*/ 240125 h 655986"/>
              <a:gd name="connsiteX2" fmla="*/ 291205 w 460407"/>
              <a:gd name="connsiteY2" fmla="*/ 230219 h 655986"/>
              <a:gd name="connsiteX3" fmla="*/ 247771 w 460407"/>
              <a:gd name="connsiteY3" fmla="*/ 175355 h 655986"/>
              <a:gd name="connsiteX4" fmla="*/ 247771 w 460407"/>
              <a:gd name="connsiteY4" fmla="*/ 13145 h 655986"/>
              <a:gd name="connsiteX5" fmla="*/ 234627 w 460407"/>
              <a:gd name="connsiteY5" fmla="*/ 0 h 655986"/>
              <a:gd name="connsiteX6" fmla="*/ 221482 w 460407"/>
              <a:gd name="connsiteY6" fmla="*/ 13145 h 655986"/>
              <a:gd name="connsiteX7" fmla="*/ 221482 w 460407"/>
              <a:gd name="connsiteY7" fmla="*/ 175451 h 655986"/>
              <a:gd name="connsiteX8" fmla="*/ 178048 w 460407"/>
              <a:gd name="connsiteY8" fmla="*/ 230315 h 655986"/>
              <a:gd name="connsiteX9" fmla="*/ 180906 w 460407"/>
              <a:gd name="connsiteY9" fmla="*/ 247269 h 655986"/>
              <a:gd name="connsiteX10" fmla="*/ 179001 w 460407"/>
              <a:gd name="connsiteY10" fmla="*/ 247745 h 655986"/>
              <a:gd name="connsiteX11" fmla="*/ 7360 w 460407"/>
              <a:gd name="connsiteY11" fmla="*/ 331470 h 655986"/>
              <a:gd name="connsiteX12" fmla="*/ 1360 w 460407"/>
              <a:gd name="connsiteY12" fmla="*/ 348996 h 655986"/>
              <a:gd name="connsiteX13" fmla="*/ 13171 w 460407"/>
              <a:gd name="connsiteY13" fmla="*/ 356330 h 655986"/>
              <a:gd name="connsiteX14" fmla="*/ 18886 w 460407"/>
              <a:gd name="connsiteY14" fmla="*/ 354997 h 655986"/>
              <a:gd name="connsiteX15" fmla="*/ 190526 w 460407"/>
              <a:gd name="connsiteY15" fmla="*/ 271272 h 655986"/>
              <a:gd name="connsiteX16" fmla="*/ 193574 w 460407"/>
              <a:gd name="connsiteY16" fmla="*/ 268986 h 655986"/>
              <a:gd name="connsiteX17" fmla="*/ 221578 w 460407"/>
              <a:gd name="connsiteY17" fmla="*/ 285179 h 655986"/>
              <a:gd name="connsiteX18" fmla="*/ 221482 w 460407"/>
              <a:gd name="connsiteY18" fmla="*/ 285845 h 655986"/>
              <a:gd name="connsiteX19" fmla="*/ 221482 w 460407"/>
              <a:gd name="connsiteY19" fmla="*/ 629698 h 655986"/>
              <a:gd name="connsiteX20" fmla="*/ 160713 w 460407"/>
              <a:gd name="connsiteY20" fmla="*/ 629698 h 655986"/>
              <a:gd name="connsiteX21" fmla="*/ 147568 w 460407"/>
              <a:gd name="connsiteY21" fmla="*/ 642842 h 655986"/>
              <a:gd name="connsiteX22" fmla="*/ 160713 w 460407"/>
              <a:gd name="connsiteY22" fmla="*/ 655987 h 655986"/>
              <a:gd name="connsiteX23" fmla="*/ 308446 w 460407"/>
              <a:gd name="connsiteY23" fmla="*/ 655987 h 655986"/>
              <a:gd name="connsiteX24" fmla="*/ 321590 w 460407"/>
              <a:gd name="connsiteY24" fmla="*/ 642842 h 655986"/>
              <a:gd name="connsiteX25" fmla="*/ 308446 w 460407"/>
              <a:gd name="connsiteY25" fmla="*/ 629698 h 655986"/>
              <a:gd name="connsiteX26" fmla="*/ 247676 w 460407"/>
              <a:gd name="connsiteY26" fmla="*/ 629698 h 655986"/>
              <a:gd name="connsiteX27" fmla="*/ 247676 w 460407"/>
              <a:gd name="connsiteY27" fmla="*/ 285750 h 655986"/>
              <a:gd name="connsiteX28" fmla="*/ 247581 w 460407"/>
              <a:gd name="connsiteY28" fmla="*/ 285083 h 655986"/>
              <a:gd name="connsiteX29" fmla="*/ 279490 w 460407"/>
              <a:gd name="connsiteY29" fmla="*/ 264224 h 655986"/>
              <a:gd name="connsiteX30" fmla="*/ 440938 w 460407"/>
              <a:gd name="connsiteY30" fmla="*/ 354616 h 655986"/>
              <a:gd name="connsiteX31" fmla="*/ 447320 w 460407"/>
              <a:gd name="connsiteY31" fmla="*/ 356330 h 655986"/>
              <a:gd name="connsiteX32" fmla="*/ 458750 w 460407"/>
              <a:gd name="connsiteY32" fmla="*/ 349663 h 655986"/>
              <a:gd name="connsiteX33" fmla="*/ 453702 w 460407"/>
              <a:gd name="connsiteY33" fmla="*/ 331851 h 655986"/>
              <a:gd name="connsiteX34" fmla="*/ 234627 w 460407"/>
              <a:gd name="connsiteY34" fmla="*/ 260509 h 655986"/>
              <a:gd name="connsiteX35" fmla="*/ 204337 w 460407"/>
              <a:gd name="connsiteY35" fmla="*/ 230219 h 655986"/>
              <a:gd name="connsiteX36" fmla="*/ 234627 w 460407"/>
              <a:gd name="connsiteY36" fmla="*/ 199930 h 655986"/>
              <a:gd name="connsiteX37" fmla="*/ 264916 w 460407"/>
              <a:gd name="connsiteY37" fmla="*/ 230219 h 655986"/>
              <a:gd name="connsiteX38" fmla="*/ 234627 w 460407"/>
              <a:gd name="connsiteY38" fmla="*/ 260509 h 65598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Lst>
            <a:rect l="l" t="t" r="r" b="b"/>
            <a:pathLst>
              <a:path w="460407" h="655986">
                <a:moveTo>
                  <a:pt x="453797" y="331756"/>
                </a:moveTo>
                <a:lnTo>
                  <a:pt x="290158" y="240125"/>
                </a:lnTo>
                <a:cubicBezTo>
                  <a:pt x="290729" y="236887"/>
                  <a:pt x="291205" y="233553"/>
                  <a:pt x="291205" y="230219"/>
                </a:cubicBezTo>
                <a:cubicBezTo>
                  <a:pt x="291205" y="203549"/>
                  <a:pt x="272632" y="181356"/>
                  <a:pt x="247771" y="175355"/>
                </a:cubicBezTo>
                <a:lnTo>
                  <a:pt x="247771" y="13145"/>
                </a:lnTo>
                <a:cubicBezTo>
                  <a:pt x="247771" y="5906"/>
                  <a:pt x="241866" y="0"/>
                  <a:pt x="234627" y="0"/>
                </a:cubicBezTo>
                <a:cubicBezTo>
                  <a:pt x="227388" y="0"/>
                  <a:pt x="221482" y="5906"/>
                  <a:pt x="221482" y="13145"/>
                </a:cubicBezTo>
                <a:lnTo>
                  <a:pt x="221482" y="175451"/>
                </a:lnTo>
                <a:cubicBezTo>
                  <a:pt x="196622" y="181356"/>
                  <a:pt x="178048" y="203645"/>
                  <a:pt x="178048" y="230315"/>
                </a:cubicBezTo>
                <a:cubicBezTo>
                  <a:pt x="178048" y="236315"/>
                  <a:pt x="179191" y="241935"/>
                  <a:pt x="180906" y="247269"/>
                </a:cubicBezTo>
                <a:cubicBezTo>
                  <a:pt x="180239" y="247460"/>
                  <a:pt x="179668" y="247460"/>
                  <a:pt x="179001" y="247745"/>
                </a:cubicBezTo>
                <a:lnTo>
                  <a:pt x="7360" y="331470"/>
                </a:lnTo>
                <a:cubicBezTo>
                  <a:pt x="883" y="334613"/>
                  <a:pt x="-1879" y="342519"/>
                  <a:pt x="1360" y="348996"/>
                </a:cubicBezTo>
                <a:cubicBezTo>
                  <a:pt x="3646" y="353663"/>
                  <a:pt x="8313" y="356330"/>
                  <a:pt x="13171" y="356330"/>
                </a:cubicBezTo>
                <a:cubicBezTo>
                  <a:pt x="15076" y="356330"/>
                  <a:pt x="17076" y="355949"/>
                  <a:pt x="18886" y="354997"/>
                </a:cubicBezTo>
                <a:lnTo>
                  <a:pt x="190526" y="271272"/>
                </a:lnTo>
                <a:cubicBezTo>
                  <a:pt x="191764" y="270701"/>
                  <a:pt x="192622" y="269843"/>
                  <a:pt x="193574" y="268986"/>
                </a:cubicBezTo>
                <a:cubicBezTo>
                  <a:pt x="201004" y="276892"/>
                  <a:pt x="210624" y="282607"/>
                  <a:pt x="221578" y="285179"/>
                </a:cubicBezTo>
                <a:cubicBezTo>
                  <a:pt x="221578" y="285369"/>
                  <a:pt x="221482" y="285560"/>
                  <a:pt x="221482" y="285845"/>
                </a:cubicBezTo>
                <a:lnTo>
                  <a:pt x="221482" y="629698"/>
                </a:lnTo>
                <a:lnTo>
                  <a:pt x="160713" y="629698"/>
                </a:lnTo>
                <a:cubicBezTo>
                  <a:pt x="153474" y="629698"/>
                  <a:pt x="147568" y="635603"/>
                  <a:pt x="147568" y="642842"/>
                </a:cubicBezTo>
                <a:cubicBezTo>
                  <a:pt x="147568" y="650081"/>
                  <a:pt x="153474" y="655987"/>
                  <a:pt x="160713" y="655987"/>
                </a:cubicBezTo>
                <a:lnTo>
                  <a:pt x="308446" y="655987"/>
                </a:lnTo>
                <a:cubicBezTo>
                  <a:pt x="315685" y="655987"/>
                  <a:pt x="321590" y="650081"/>
                  <a:pt x="321590" y="642842"/>
                </a:cubicBezTo>
                <a:cubicBezTo>
                  <a:pt x="321590" y="635603"/>
                  <a:pt x="315685" y="629698"/>
                  <a:pt x="308446" y="629698"/>
                </a:cubicBezTo>
                <a:lnTo>
                  <a:pt x="247676" y="629698"/>
                </a:lnTo>
                <a:lnTo>
                  <a:pt x="247676" y="285750"/>
                </a:lnTo>
                <a:cubicBezTo>
                  <a:pt x="247676" y="285750"/>
                  <a:pt x="247581" y="285369"/>
                  <a:pt x="247581" y="285083"/>
                </a:cubicBezTo>
                <a:cubicBezTo>
                  <a:pt x="260535" y="282035"/>
                  <a:pt x="271679" y="274511"/>
                  <a:pt x="279490" y="264224"/>
                </a:cubicBezTo>
                <a:lnTo>
                  <a:pt x="440938" y="354616"/>
                </a:lnTo>
                <a:cubicBezTo>
                  <a:pt x="442939" y="355759"/>
                  <a:pt x="445129" y="356330"/>
                  <a:pt x="447320" y="356330"/>
                </a:cubicBezTo>
                <a:cubicBezTo>
                  <a:pt x="451892" y="356330"/>
                  <a:pt x="456369" y="353949"/>
                  <a:pt x="458750" y="349663"/>
                </a:cubicBezTo>
                <a:cubicBezTo>
                  <a:pt x="462274" y="343376"/>
                  <a:pt x="459988" y="335375"/>
                  <a:pt x="453702" y="331851"/>
                </a:cubicBezTo>
                <a:close/>
                <a:moveTo>
                  <a:pt x="234627" y="260509"/>
                </a:moveTo>
                <a:cubicBezTo>
                  <a:pt x="217958" y="260509"/>
                  <a:pt x="204337" y="246888"/>
                  <a:pt x="204337" y="230219"/>
                </a:cubicBezTo>
                <a:cubicBezTo>
                  <a:pt x="204337" y="213551"/>
                  <a:pt x="217958" y="199930"/>
                  <a:pt x="234627" y="199930"/>
                </a:cubicBezTo>
                <a:cubicBezTo>
                  <a:pt x="251296" y="199930"/>
                  <a:pt x="264916" y="213551"/>
                  <a:pt x="264916" y="230219"/>
                </a:cubicBezTo>
                <a:cubicBezTo>
                  <a:pt x="264916" y="246888"/>
                  <a:pt x="251296" y="260509"/>
                  <a:pt x="234627" y="260509"/>
                </a:cubicBezTo>
                <a:close/>
              </a:path>
            </a:pathLst>
          </a:custGeom>
          <a:solidFill>
            <a:schemeClr val="tx1"/>
          </a:solidFill>
          <a:ln w="9525"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PT"/>
          </a:p>
        </xdr:txBody>
      </xdr:sp>
    </xdr:grpSp>
    <xdr:clientData/>
  </xdr:twoCellAnchor>
  <xdr:oneCellAnchor>
    <xdr:from>
      <xdr:col>16</xdr:col>
      <xdr:colOff>0</xdr:colOff>
      <xdr:row>183</xdr:row>
      <xdr:rowOff>0</xdr:rowOff>
    </xdr:from>
    <xdr:ext cx="102235" cy="231622"/>
    <xdr:sp macro="" textlink="">
      <xdr:nvSpPr>
        <xdr:cNvPr id="3" name="Text Box 82">
          <a:extLst>
            <a:ext uri="{FF2B5EF4-FFF2-40B4-BE49-F238E27FC236}">
              <a16:creationId xmlns:a16="http://schemas.microsoft.com/office/drawing/2014/main" id="{AC925225-AD26-4A08-A126-55039F1A3C8F}"/>
            </a:ext>
          </a:extLst>
        </xdr:cNvPr>
        <xdr:cNvSpPr txBox="1">
          <a:spLocks noChangeArrowheads="1"/>
        </xdr:cNvSpPr>
      </xdr:nvSpPr>
      <xdr:spPr bwMode="auto">
        <a:xfrm>
          <a:off x="13411200" y="32061150"/>
          <a:ext cx="102235" cy="231622"/>
        </a:xfrm>
        <a:prstGeom prst="rect">
          <a:avLst/>
        </a:prstGeom>
        <a:noFill/>
        <a:ln w="9525">
          <a:noFill/>
          <a:miter lim="800000"/>
          <a:headEnd/>
          <a:tailEnd/>
        </a:ln>
      </xdr:spPr>
    </xdr:sp>
    <xdr:clientData/>
  </xdr:oneCellAnchor>
  <xdr:oneCellAnchor>
    <xdr:from>
      <xdr:col>24</xdr:col>
      <xdr:colOff>880534</xdr:colOff>
      <xdr:row>8</xdr:row>
      <xdr:rowOff>25400</xdr:rowOff>
    </xdr:from>
    <xdr:ext cx="184731" cy="264560"/>
    <xdr:sp macro="" textlink="">
      <xdr:nvSpPr>
        <xdr:cNvPr id="5" name="TextBox 4">
          <a:extLst>
            <a:ext uri="{FF2B5EF4-FFF2-40B4-BE49-F238E27FC236}">
              <a16:creationId xmlns:a16="http://schemas.microsoft.com/office/drawing/2014/main" id="{DFA8B796-D75A-4CB8-B167-EDD97D811270}"/>
            </a:ext>
          </a:extLst>
        </xdr:cNvPr>
        <xdr:cNvSpPr txBox="1"/>
      </xdr:nvSpPr>
      <xdr:spPr>
        <a:xfrm>
          <a:off x="21797434" y="208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twoCellAnchor>
    <xdr:from>
      <xdr:col>2</xdr:col>
      <xdr:colOff>20009</xdr:colOff>
      <xdr:row>6</xdr:row>
      <xdr:rowOff>60158</xdr:rowOff>
    </xdr:from>
    <xdr:to>
      <xdr:col>17</xdr:col>
      <xdr:colOff>21167</xdr:colOff>
      <xdr:row>24</xdr:row>
      <xdr:rowOff>154782</xdr:rowOff>
    </xdr:to>
    <xdr:sp macro="" textlink="">
      <xdr:nvSpPr>
        <xdr:cNvPr id="282" name="TextBox 22">
          <a:extLst>
            <a:ext uri="{FF2B5EF4-FFF2-40B4-BE49-F238E27FC236}">
              <a16:creationId xmlns:a16="http://schemas.microsoft.com/office/drawing/2014/main" id="{70B9D50C-518A-427A-96A4-F146E2401054}"/>
            </a:ext>
          </a:extLst>
        </xdr:cNvPr>
        <xdr:cNvSpPr txBox="1"/>
      </xdr:nvSpPr>
      <xdr:spPr>
        <a:xfrm>
          <a:off x="1246353" y="2739064"/>
          <a:ext cx="13395689" cy="4166562"/>
        </a:xfrm>
        <a:prstGeom prst="rect">
          <a:avLst/>
        </a:prstGeom>
        <a:noFill/>
        <a:ln w="6350">
          <a:noFill/>
          <a:miter lim="800000"/>
        </a:ln>
      </xdr:spPr>
      <xdr:txBody>
        <a:bodyPr vertOverflow="clip" horzOverflow="clip" vert="horz" wrap="square" lIns="0" tIns="0" rIns="0" bIns="0" rtlCol="0" anchor="t">
          <a:noAutofit/>
        </a:bodyPr>
        <a:lstStyle/>
        <a:p>
          <a:pPr algn="just">
            <a:lnSpc>
              <a:spcPct val="100000"/>
            </a:lnSpc>
            <a:spcAft>
              <a:spcPts val="300"/>
            </a:spcAft>
            <a:buNone/>
            <a:tabLst>
              <a:tab pos="457200" algn="l"/>
            </a:tabLst>
          </a:pPr>
          <a:r>
            <a:rPr lang="en-GB" sz="1200" b="1">
              <a:effectLst/>
              <a:latin typeface="FT Base Book" pitchFamily="2" charset="0"/>
              <a:ea typeface="Mulish" pitchFamily="2" charset="0"/>
              <a:cs typeface="Times New Roman" panose="02020603050405020304" pitchFamily="18" charset="0"/>
            </a:rPr>
            <a:t>EDPR increased its generation by +12% YoY to 21.2 TWh, showcasing solid operational performance in 1H25 on the back of higher installed capacity.</a:t>
          </a:r>
          <a:endParaRPr lang="en-GB" sz="1100">
            <a:effectLst/>
            <a:latin typeface="Mulish" pitchFamily="2" charset="0"/>
            <a:ea typeface="Mulish" pitchFamily="2" charset="0"/>
            <a:cs typeface="Times New Roman" panose="02020603050405020304" pitchFamily="18" charset="0"/>
          </a:endParaRPr>
        </a:p>
        <a:p>
          <a:pPr marL="342900" lvl="0" indent="-342900" algn="just">
            <a:lnSpc>
              <a:spcPct val="100000"/>
            </a:lnSpc>
            <a:spcAft>
              <a:spcPts val="300"/>
            </a:spcAft>
            <a:buFont typeface="Arial" panose="020B0604020202020204" pitchFamily="34" charset="0"/>
            <a:buChar char="•"/>
            <a:tabLst>
              <a:tab pos="228600" algn="l"/>
              <a:tab pos="457200" algn="l"/>
            </a:tabLst>
          </a:pPr>
          <a:r>
            <a:rPr lang="en-GB" sz="1200" b="1">
              <a:effectLst/>
              <a:latin typeface="FT Base Book" pitchFamily="2" charset="0"/>
              <a:ea typeface="Mulish" pitchFamily="2" charset="0"/>
              <a:cs typeface="Times New Roman" panose="02020603050405020304" pitchFamily="18" charset="0"/>
            </a:rPr>
            <a:t>In the last 12 months, gross capacity additions amounted to +3.4 GW with Europe and North America accounting for 83% of this growth. Solar represented 68% of the total additions. </a:t>
          </a:r>
          <a:r>
            <a:rPr lang="en-GB" sz="1200">
              <a:effectLst/>
              <a:latin typeface="FT Base Book" pitchFamily="2" charset="0"/>
              <a:ea typeface="Mulish" pitchFamily="2" charset="0"/>
              <a:cs typeface="Times New Roman" panose="02020603050405020304" pitchFamily="18" charset="0"/>
            </a:rPr>
            <a:t>Net capacity additions were partially offset by asset rotation, including the deconsolidation of 0.2 GW in Poland (3Q24) and 83 MW in Spain (2Q25), across both wind and solar technologies.</a:t>
          </a:r>
          <a:endParaRPr lang="en-GB" sz="1100">
            <a:effectLst/>
            <a:latin typeface="Mulish" pitchFamily="2" charset="0"/>
            <a:ea typeface="Mulish" pitchFamily="2" charset="0"/>
            <a:cs typeface="Times New Roman" panose="02020603050405020304" pitchFamily="18" charset="0"/>
          </a:endParaRPr>
        </a:p>
        <a:p>
          <a:pPr marL="342900" lvl="0" indent="-342900" algn="just">
            <a:lnSpc>
              <a:spcPct val="100000"/>
            </a:lnSpc>
            <a:spcAft>
              <a:spcPts val="300"/>
            </a:spcAft>
            <a:buFont typeface="Arial" panose="020B0604020202020204" pitchFamily="34" charset="0"/>
            <a:buChar char="•"/>
            <a:tabLst>
              <a:tab pos="228600" algn="l"/>
              <a:tab pos="457200" algn="l"/>
            </a:tabLst>
          </a:pPr>
          <a:r>
            <a:rPr lang="en-GB" sz="1200" b="1">
              <a:effectLst/>
              <a:latin typeface="FT Base Book" pitchFamily="2" charset="0"/>
              <a:ea typeface="Mulish" pitchFamily="2" charset="0"/>
              <a:cs typeface="Times New Roman" panose="02020603050405020304" pitchFamily="18" charset="0"/>
            </a:rPr>
            <a:t>Renewable capacity additions in the 1H25 amounted to +0.4 GW</a:t>
          </a:r>
          <a:r>
            <a:rPr lang="en-GB" sz="1200">
              <a:effectLst/>
              <a:latin typeface="FT Base Book" pitchFamily="2" charset="0"/>
              <a:ea typeface="Mulish" pitchFamily="2" charset="0"/>
              <a:cs typeface="Times New Roman" panose="02020603050405020304" pitchFamily="18" charset="0"/>
            </a:rPr>
            <a:t>, comprising 161 MW of wind and 257 MW of solar. By region, North America accounted for 62% of the additions, Europe with 23%, APAC with 9% and South America contributing 6%.</a:t>
          </a:r>
        </a:p>
        <a:p>
          <a:pPr marL="342900" lvl="0" indent="-342900" algn="just">
            <a:lnSpc>
              <a:spcPct val="100000"/>
            </a:lnSpc>
            <a:spcAft>
              <a:spcPts val="300"/>
            </a:spcAft>
            <a:buFont typeface="Arial" panose="020B0604020202020204" pitchFamily="34" charset="0"/>
            <a:buChar char="•"/>
            <a:tabLst>
              <a:tab pos="228600" algn="l"/>
              <a:tab pos="457200" algn="l"/>
            </a:tabLst>
          </a:pPr>
          <a:r>
            <a:rPr lang="en-GB" sz="1200" b="1">
              <a:effectLst/>
              <a:latin typeface="FT Base Book" pitchFamily="2" charset="0"/>
              <a:ea typeface="Mulish" pitchFamily="2" charset="0"/>
              <a:cs typeface="Times New Roman" panose="02020603050405020304" pitchFamily="18" charset="0"/>
            </a:rPr>
            <a:t>In the 1H25, EDPR successfully closed one transaction in Spain </a:t>
          </a:r>
          <a:r>
            <a:rPr lang="en-GB" sz="1200">
              <a:effectLst/>
              <a:latin typeface="FT Base Book" pitchFamily="2" charset="0"/>
              <a:ea typeface="Mulish" pitchFamily="2" charset="0"/>
              <a:cs typeface="Times New Roman" panose="02020603050405020304" pitchFamily="18" charset="0"/>
            </a:rPr>
            <a:t>involving an 83 MW solar portfolio. Additionally, two more transactions have been signed - one in the US and another one in France and Belgium. Further transactions are expected to be signed in the short term with closings and corresponding accounting anticipated in the 2H25. No material asset</a:t>
          </a:r>
          <a:r>
            <a:rPr lang="en-GB" sz="1200" baseline="0">
              <a:effectLst/>
              <a:latin typeface="FT Base Book" pitchFamily="2" charset="0"/>
              <a:ea typeface="Mulish" pitchFamily="2" charset="0"/>
              <a:cs typeface="Times New Roman" panose="02020603050405020304" pitchFamily="18" charset="0"/>
            </a:rPr>
            <a:t> rotation</a:t>
          </a:r>
          <a:r>
            <a:rPr lang="en-GB" sz="1200">
              <a:effectLst/>
              <a:latin typeface="FT Base Book" pitchFamily="2" charset="0"/>
              <a:ea typeface="Mulish" pitchFamily="2" charset="0"/>
              <a:cs typeface="Times New Roman" panose="02020603050405020304" pitchFamily="18" charset="0"/>
            </a:rPr>
            <a:t> gains are expected to be recognized in this quarter. </a:t>
          </a:r>
          <a:endParaRPr lang="en-GB" sz="1100">
            <a:effectLst/>
            <a:latin typeface="Mulish" pitchFamily="2" charset="0"/>
            <a:ea typeface="Mulish" pitchFamily="2" charset="0"/>
            <a:cs typeface="Times New Roman" panose="02020603050405020304" pitchFamily="18" charset="0"/>
          </a:endParaRPr>
        </a:p>
        <a:p>
          <a:pPr marL="342900" lvl="0" indent="-342900" algn="just">
            <a:lnSpc>
              <a:spcPct val="100000"/>
            </a:lnSpc>
            <a:spcAft>
              <a:spcPts val="300"/>
            </a:spcAft>
            <a:buFont typeface="Arial" panose="020B0604020202020204" pitchFamily="34" charset="0"/>
            <a:buChar char="•"/>
            <a:tabLst>
              <a:tab pos="228600" algn="l"/>
              <a:tab pos="457200" algn="l"/>
            </a:tabLst>
          </a:pPr>
          <a:r>
            <a:rPr lang="en-GB" sz="1200" b="1">
              <a:effectLst/>
              <a:latin typeface="FT Base Book" pitchFamily="2" charset="0"/>
              <a:ea typeface="Mulish" pitchFamily="2" charset="0"/>
              <a:cs typeface="Times New Roman" panose="02020603050405020304" pitchFamily="18" charset="0"/>
            </a:rPr>
            <a:t>As of Jun-25, capacity under construction stood at 2.3 GW supporting the expected capacity additions of ~2 GW in 2025, that are on track and on budget, and some capacity for 2026. </a:t>
          </a:r>
          <a:r>
            <a:rPr lang="en-GB" sz="1200">
              <a:effectLst/>
              <a:latin typeface="FT Base Book" pitchFamily="2" charset="0"/>
              <a:ea typeface="Mulish" pitchFamily="2" charset="0"/>
              <a:cs typeface="Times New Roman" panose="02020603050405020304" pitchFamily="18" charset="0"/>
            </a:rPr>
            <a:t>Capacity under construction by technology includes 0.9 GW of solar, mainly concentrated in the US, 0.7 GW of wind onshore, with higher contribution from Europe, 0.4 GW of storage, with higher weight in the US, and 0.3 GW of wind offshore, related to OW’s French projects</a:t>
          </a:r>
          <a:r>
            <a:rPr lang="en-GB" sz="1200" b="1">
              <a:effectLst/>
              <a:latin typeface="FT Base Book" pitchFamily="2" charset="0"/>
              <a:ea typeface="Mulish" pitchFamily="2" charset="0"/>
              <a:cs typeface="Times New Roman" panose="02020603050405020304" pitchFamily="18" charset="0"/>
            </a:rPr>
            <a:t>.</a:t>
          </a:r>
          <a:endParaRPr lang="en-GB" sz="1100">
            <a:effectLst/>
            <a:latin typeface="Mulish" pitchFamily="2" charset="0"/>
            <a:ea typeface="Mulish" pitchFamily="2" charset="0"/>
            <a:cs typeface="Times New Roman" panose="02020603050405020304" pitchFamily="18" charset="0"/>
          </a:endParaRPr>
        </a:p>
        <a:p>
          <a:pPr marL="342900" lvl="0" indent="-342900" algn="just">
            <a:lnSpc>
              <a:spcPct val="100000"/>
            </a:lnSpc>
            <a:spcAft>
              <a:spcPts val="300"/>
            </a:spcAft>
            <a:buFont typeface="Arial" panose="020B0604020202020204" pitchFamily="34" charset="0"/>
            <a:buChar char="•"/>
            <a:tabLst>
              <a:tab pos="228600" algn="l"/>
              <a:tab pos="457200" algn="l"/>
            </a:tabLst>
          </a:pPr>
          <a:r>
            <a:rPr lang="en-GB" sz="1200" b="1">
              <a:effectLst/>
              <a:latin typeface="FT Base Book" pitchFamily="2" charset="0"/>
              <a:ea typeface="Mulish" pitchFamily="2" charset="0"/>
              <a:cs typeface="Times New Roman" panose="02020603050405020304" pitchFamily="18" charset="0"/>
            </a:rPr>
            <a:t>EDPR renewables generation index, which reflects deviations of renewables’ resources vs. long term average Gross Capacity Factor (GCF), stood at 99% for 1H25</a:t>
          </a:r>
          <a:r>
            <a:rPr lang="en-GB" sz="1200">
              <a:effectLst/>
              <a:latin typeface="FT Base Book" pitchFamily="2" charset="0"/>
              <a:ea typeface="Mulish" pitchFamily="2" charset="0"/>
              <a:cs typeface="Times New Roman" panose="02020603050405020304" pitchFamily="18" charset="0"/>
            </a:rPr>
            <a:t> (vs. 100% in 1H24), with North American renewable resources +1% above the expected LT avg., South America almost in line with LT avg. recovering vs. 2024 levels and Europe below LT avg. following a 1Q25 particularly low in wind resource.</a:t>
          </a:r>
          <a:endParaRPr lang="en-GB" sz="1100">
            <a:effectLst/>
            <a:latin typeface="Mulish" pitchFamily="2" charset="0"/>
            <a:ea typeface="Mulish" pitchFamily="2" charset="0"/>
            <a:cs typeface="Times New Roman" panose="02020603050405020304" pitchFamily="18" charset="0"/>
          </a:endParaRPr>
        </a:p>
        <a:p>
          <a:pPr marL="342900" lvl="0" indent="-342900" algn="just">
            <a:lnSpc>
              <a:spcPct val="100000"/>
            </a:lnSpc>
            <a:spcAft>
              <a:spcPts val="300"/>
            </a:spcAft>
            <a:buFont typeface="Arial" panose="020B0604020202020204" pitchFamily="34" charset="0"/>
            <a:buChar char="•"/>
            <a:tabLst>
              <a:tab pos="228600" algn="l"/>
              <a:tab pos="457200" algn="l"/>
            </a:tabLst>
          </a:pPr>
          <a:r>
            <a:rPr lang="en-GB" sz="1200" b="1">
              <a:effectLst/>
              <a:latin typeface="FT Base Book" pitchFamily="2" charset="0"/>
              <a:ea typeface="Mulish" pitchFamily="2" charset="0"/>
              <a:cs typeface="Times New Roman" panose="02020603050405020304" pitchFamily="18" charset="0"/>
            </a:rPr>
            <a:t>All in all, EDPR generation increased +12% YoY to 21.2 TWh</a:t>
          </a:r>
          <a:r>
            <a:rPr lang="en-GB" sz="1200">
              <a:effectLst/>
              <a:latin typeface="FT Base Book" pitchFamily="2" charset="0"/>
              <a:ea typeface="Mulish" pitchFamily="2" charset="0"/>
              <a:cs typeface="Times New Roman" panose="02020603050405020304" pitchFamily="18" charset="0"/>
            </a:rPr>
            <a:t>, with Europe and North America representing 27% and 60% of total generation output, respectively. Following the increase in solar capacity in the last 12 months, solar utility scale generation increased more than 2x YoY becoming 20% of the total generation. </a:t>
          </a:r>
          <a:r>
            <a:rPr lang="en-GB" sz="1200" b="1">
              <a:effectLst/>
              <a:latin typeface="FT Base Book" pitchFamily="2" charset="0"/>
              <a:ea typeface="Mulish" pitchFamily="2" charset="0"/>
              <a:cs typeface="Times New Roman" panose="02020603050405020304" pitchFamily="18" charset="0"/>
            </a:rPr>
            <a:t>Wind generation continues to be the biggest source of generation</a:t>
          </a:r>
          <a:r>
            <a:rPr lang="en-GB" sz="1200">
              <a:effectLst/>
              <a:latin typeface="FT Base Book" pitchFamily="2" charset="0"/>
              <a:ea typeface="Mulish" pitchFamily="2" charset="0"/>
              <a:cs typeface="Times New Roman" panose="02020603050405020304" pitchFamily="18" charset="0"/>
            </a:rPr>
            <a:t> </a:t>
          </a:r>
          <a:r>
            <a:rPr lang="en-GB" sz="1200" b="1">
              <a:effectLst/>
              <a:latin typeface="FT Base Book" pitchFamily="2" charset="0"/>
              <a:ea typeface="Mulish" pitchFamily="2" charset="0"/>
              <a:cs typeface="Times New Roman" panose="02020603050405020304" pitchFamily="18" charset="0"/>
            </a:rPr>
            <a:t>for EDPR </a:t>
          </a:r>
          <a:r>
            <a:rPr lang="en-GB" sz="1200">
              <a:effectLst/>
              <a:latin typeface="FT Base Book" pitchFamily="2" charset="0"/>
              <a:ea typeface="Mulish" pitchFamily="2" charset="0"/>
              <a:cs typeface="Times New Roman" panose="02020603050405020304" pitchFamily="18" charset="0"/>
            </a:rPr>
            <a:t>contributing with 78% for total generation. Electricity generation is net of the flexibility management of storage/batteries that increased +0.2 GW YoY.</a:t>
          </a:r>
          <a:endParaRPr lang="en-GB" sz="1100">
            <a:effectLst/>
            <a:latin typeface="Mulish" pitchFamily="2" charset="0"/>
            <a:ea typeface="Mulish" pitchFamily="2" charset="0"/>
            <a:cs typeface="Times New Roman" panose="02020603050405020304" pitchFamily="18" charset="0"/>
          </a:endParaRPr>
        </a:p>
        <a:p>
          <a:pPr marL="342900" lvl="0" indent="-342900" algn="just">
            <a:lnSpc>
              <a:spcPct val="100000"/>
            </a:lnSpc>
            <a:spcAft>
              <a:spcPts val="300"/>
            </a:spcAft>
            <a:buFont typeface="Arial" panose="020B0604020202020204" pitchFamily="34" charset="0"/>
            <a:buChar char="•"/>
            <a:tabLst>
              <a:tab pos="228600" algn="l"/>
              <a:tab pos="457200" algn="l"/>
            </a:tabLst>
          </a:pPr>
          <a:r>
            <a:rPr lang="en-GB" sz="1200" b="1">
              <a:effectLst/>
              <a:latin typeface="FT Base Book" pitchFamily="2" charset="0"/>
              <a:ea typeface="Mulish" pitchFamily="2" charset="0"/>
              <a:cs typeface="Times New Roman" panose="02020603050405020304" pitchFamily="18" charset="0"/>
            </a:rPr>
            <a:t>In North America</a:t>
          </a:r>
          <a:r>
            <a:rPr lang="en-GB" sz="1200">
              <a:effectLst/>
              <a:latin typeface="FT Base Book" pitchFamily="2" charset="0"/>
              <a:ea typeface="Mulish" pitchFamily="2" charset="0"/>
              <a:cs typeface="Times New Roman" panose="02020603050405020304" pitchFamily="18" charset="0"/>
            </a:rPr>
            <a:t>, generation rose +18% YoY, mainly driven by new additions. </a:t>
          </a:r>
          <a:r>
            <a:rPr lang="en-GB" sz="1200" b="1">
              <a:effectLst/>
              <a:latin typeface="FT Base Book" pitchFamily="2" charset="0"/>
              <a:ea typeface="Mulish" pitchFamily="2" charset="0"/>
              <a:cs typeface="Times New Roman" panose="02020603050405020304" pitchFamily="18" charset="0"/>
            </a:rPr>
            <a:t>In Europe</a:t>
          </a:r>
          <a:r>
            <a:rPr lang="en-GB" sz="1200">
              <a:effectLst/>
              <a:latin typeface="FT Base Book" pitchFamily="2" charset="0"/>
              <a:ea typeface="Mulish" pitchFamily="2" charset="0"/>
              <a:cs typeface="Times New Roman" panose="02020603050405020304" pitchFamily="18" charset="0"/>
            </a:rPr>
            <a:t>, generation decreased -6% YoY driven by below average wind resources. </a:t>
          </a:r>
          <a:r>
            <a:rPr lang="en-GB" sz="1200" b="1">
              <a:effectLst/>
              <a:latin typeface="FT Base Book" pitchFamily="2" charset="0"/>
              <a:ea typeface="Mulish" pitchFamily="2" charset="0"/>
              <a:cs typeface="Times New Roman" panose="02020603050405020304" pitchFamily="18" charset="0"/>
            </a:rPr>
            <a:t>In South America</a:t>
          </a:r>
          <a:r>
            <a:rPr lang="en-GB" sz="1200">
              <a:effectLst/>
              <a:latin typeface="FT Base Book" pitchFamily="2" charset="0"/>
              <a:ea typeface="Mulish" pitchFamily="2" charset="0"/>
              <a:cs typeface="Times New Roman" panose="02020603050405020304" pitchFamily="18" charset="0"/>
            </a:rPr>
            <a:t>, generation increased +46% YoY, driven by an improvement in wind resources YoY and new capacity additions in Brazil from both wind and solar. </a:t>
          </a:r>
          <a:r>
            <a:rPr lang="en-GB" sz="1200" b="1">
              <a:effectLst/>
              <a:latin typeface="FT Base Book" pitchFamily="2" charset="0"/>
              <a:ea typeface="Mulish" pitchFamily="2" charset="0"/>
              <a:cs typeface="Times New Roman" panose="02020603050405020304" pitchFamily="18" charset="0"/>
            </a:rPr>
            <a:t>APAC</a:t>
          </a:r>
          <a:r>
            <a:rPr lang="en-GB" sz="1200">
              <a:effectLst/>
              <a:latin typeface="FT Base Book" pitchFamily="2" charset="0"/>
              <a:ea typeface="Mulish" pitchFamily="2" charset="0"/>
              <a:cs typeface="Times New Roman" panose="02020603050405020304" pitchFamily="18" charset="0"/>
            </a:rPr>
            <a:t> generation increased +6% YoY, following the additions of solar capacity, representing 4% of all EDPR generation. </a:t>
          </a:r>
          <a:endParaRPr lang="en-GB" sz="1100">
            <a:effectLst/>
            <a:latin typeface="Mulish" pitchFamily="2" charset="0"/>
            <a:ea typeface="Mulish" pitchFamily="2" charset="0"/>
            <a:cs typeface="Times New Roman" panose="02020603050405020304" pitchFamily="18" charset="0"/>
          </a:endParaRPr>
        </a:p>
        <a:p>
          <a:pPr marL="342900" lvl="0" indent="-342900" algn="just">
            <a:lnSpc>
              <a:spcPct val="100000"/>
            </a:lnSpc>
            <a:spcAft>
              <a:spcPts val="300"/>
            </a:spcAft>
            <a:buFont typeface="Arial" panose="020B0604020202020204" pitchFamily="34" charset="0"/>
            <a:buChar char="•"/>
            <a:tabLst>
              <a:tab pos="228600" algn="l"/>
              <a:tab pos="457200" algn="l"/>
            </a:tabLst>
          </a:pPr>
          <a:r>
            <a:rPr lang="en-GB" sz="1200">
              <a:effectLst/>
              <a:latin typeface="FT Base Book" pitchFamily="2" charset="0"/>
              <a:ea typeface="Mulish" pitchFamily="2" charset="0"/>
              <a:cs typeface="Times New Roman" panose="02020603050405020304" pitchFamily="18" charset="0"/>
            </a:rPr>
            <a:t>EDPR's 1H25 results will be released on July 30</a:t>
          </a:r>
          <a:r>
            <a:rPr lang="en-GB" sz="1200" baseline="30000">
              <a:effectLst/>
              <a:latin typeface="FT Base Book" pitchFamily="2" charset="0"/>
              <a:ea typeface="Mulish" pitchFamily="2" charset="0"/>
              <a:cs typeface="Times New Roman" panose="02020603050405020304" pitchFamily="18" charset="0"/>
            </a:rPr>
            <a:t>th</a:t>
          </a:r>
          <a:r>
            <a:rPr lang="en-GB" sz="1200">
              <a:effectLst/>
              <a:latin typeface="FT Base Book" pitchFamily="2" charset="0"/>
              <a:ea typeface="Mulish" pitchFamily="2" charset="0"/>
              <a:cs typeface="Times New Roman" panose="02020603050405020304" pitchFamily="18" charset="0"/>
            </a:rPr>
            <a:t>, 2025. A conference call will take place on the same day at 16:30 CET | 15:30 UK/Lisbon.</a:t>
          </a:r>
          <a:endParaRPr lang="en-GB" sz="1100">
            <a:effectLst/>
            <a:latin typeface="Mulish" pitchFamily="2" charset="0"/>
            <a:ea typeface="Mulish" pitchFamily="2" charset="0"/>
            <a:cs typeface="Times New Roman" panose="02020603050405020304" pitchFamily="18" charset="0"/>
          </a:endParaRPr>
        </a:p>
      </xdr:txBody>
    </xdr:sp>
    <xdr:clientData/>
  </xdr:twoCellAnchor>
  <xdr:twoCellAnchor editAs="oneCell">
    <xdr:from>
      <xdr:col>15</xdr:col>
      <xdr:colOff>0</xdr:colOff>
      <xdr:row>93</xdr:row>
      <xdr:rowOff>0</xdr:rowOff>
    </xdr:from>
    <xdr:to>
      <xdr:col>16</xdr:col>
      <xdr:colOff>799390</xdr:colOff>
      <xdr:row>94</xdr:row>
      <xdr:rowOff>174481</xdr:rowOff>
    </xdr:to>
    <xdr:pic>
      <xdr:nvPicPr>
        <xdr:cNvPr id="48" name="Picture 47">
          <a:extLst>
            <a:ext uri="{FF2B5EF4-FFF2-40B4-BE49-F238E27FC236}">
              <a16:creationId xmlns:a16="http://schemas.microsoft.com/office/drawing/2014/main" id="{4CD6B97C-4BCB-411A-AA8E-C8F8B6A3A69D}"/>
            </a:ext>
          </a:extLst>
        </xdr:cNvPr>
        <xdr:cNvPicPr>
          <a:picLocks noChangeAspect="1"/>
        </xdr:cNvPicPr>
      </xdr:nvPicPr>
      <xdr:blipFill>
        <a:blip xmlns:r="http://schemas.openxmlformats.org/officeDocument/2006/relationships" r:embed="rId5" cstate="hqprint">
          <a:extLst>
            <a:ext uri="{28A0092B-C50C-407E-A947-70E740481C1C}">
              <a14:useLocalDpi xmlns:a14="http://schemas.microsoft.com/office/drawing/2010/main"/>
            </a:ext>
          </a:extLst>
        </a:blip>
        <a:stretch>
          <a:fillRect/>
        </a:stretch>
      </xdr:blipFill>
      <xdr:spPr>
        <a:xfrm>
          <a:off x="12532179" y="22778357"/>
          <a:ext cx="1670247" cy="823815"/>
        </a:xfrm>
        <a:prstGeom prst="rect">
          <a:avLst/>
        </a:prstGeom>
      </xdr:spPr>
    </xdr:pic>
    <xdr:clientData/>
  </xdr:twoCellAnchor>
  <xdr:twoCellAnchor editAs="oneCell">
    <xdr:from>
      <xdr:col>15</xdr:col>
      <xdr:colOff>0</xdr:colOff>
      <xdr:row>2</xdr:row>
      <xdr:rowOff>0</xdr:rowOff>
    </xdr:from>
    <xdr:to>
      <xdr:col>16</xdr:col>
      <xdr:colOff>799390</xdr:colOff>
      <xdr:row>3</xdr:row>
      <xdr:rowOff>189722</xdr:rowOff>
    </xdr:to>
    <xdr:pic>
      <xdr:nvPicPr>
        <xdr:cNvPr id="51" name="Picture 50">
          <a:extLst>
            <a:ext uri="{FF2B5EF4-FFF2-40B4-BE49-F238E27FC236}">
              <a16:creationId xmlns:a16="http://schemas.microsoft.com/office/drawing/2014/main" id="{659BF232-412D-46D2-9C50-65D700F7A6DB}"/>
            </a:ext>
          </a:extLst>
        </xdr:cNvPr>
        <xdr:cNvPicPr>
          <a:picLocks noChangeAspect="1"/>
        </xdr:cNvPicPr>
      </xdr:nvPicPr>
      <xdr:blipFill>
        <a:blip xmlns:r="http://schemas.openxmlformats.org/officeDocument/2006/relationships" r:embed="rId5" cstate="hqprint">
          <a:extLst>
            <a:ext uri="{28A0092B-C50C-407E-A947-70E740481C1C}">
              <a14:useLocalDpi xmlns:a14="http://schemas.microsoft.com/office/drawing/2010/main"/>
            </a:ext>
          </a:extLst>
        </a:blip>
        <a:stretch>
          <a:fillRect/>
        </a:stretch>
      </xdr:blipFill>
      <xdr:spPr>
        <a:xfrm>
          <a:off x="12532179" y="1387929"/>
          <a:ext cx="1670247" cy="830164"/>
        </a:xfrm>
        <a:prstGeom prst="rect">
          <a:avLst/>
        </a:prstGeom>
      </xdr:spPr>
    </xdr:pic>
    <xdr:clientData/>
  </xdr:twoCellAnchor>
  <xdr:oneCellAnchor>
    <xdr:from>
      <xdr:col>7</xdr:col>
      <xdr:colOff>730265</xdr:colOff>
      <xdr:row>97</xdr:row>
      <xdr:rowOff>170991</xdr:rowOff>
    </xdr:from>
    <xdr:ext cx="313419" cy="215444"/>
    <xdr:sp macro="" textlink="">
      <xdr:nvSpPr>
        <xdr:cNvPr id="6" name="TextBox 5">
          <a:extLst>
            <a:ext uri="{FF2B5EF4-FFF2-40B4-BE49-F238E27FC236}">
              <a16:creationId xmlns:a16="http://schemas.microsoft.com/office/drawing/2014/main" id="{4D5D7169-C221-477C-BF64-079292D61F79}"/>
            </a:ext>
          </a:extLst>
        </xdr:cNvPr>
        <xdr:cNvSpPr txBox="1"/>
      </xdr:nvSpPr>
      <xdr:spPr>
        <a:xfrm>
          <a:off x="6458872" y="24378098"/>
          <a:ext cx="313419" cy="2154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800"/>
            <a:t>(2)</a:t>
          </a:r>
        </a:p>
      </xdr:txBody>
    </xdr:sp>
    <xdr:clientData/>
  </xdr:oneCellAnchor>
  <xdr:oneCellAnchor>
    <xdr:from>
      <xdr:col>7</xdr:col>
      <xdr:colOff>753125</xdr:colOff>
      <xdr:row>125</xdr:row>
      <xdr:rowOff>209091</xdr:rowOff>
    </xdr:from>
    <xdr:ext cx="313419" cy="215444"/>
    <xdr:sp macro="" textlink="">
      <xdr:nvSpPr>
        <xdr:cNvPr id="7" name="TextBox 6">
          <a:extLst>
            <a:ext uri="{FF2B5EF4-FFF2-40B4-BE49-F238E27FC236}">
              <a16:creationId xmlns:a16="http://schemas.microsoft.com/office/drawing/2014/main" id="{086002DA-B91A-9AEE-B99E-08C298313A2E}"/>
            </a:ext>
          </a:extLst>
        </xdr:cNvPr>
        <xdr:cNvSpPr txBox="1"/>
      </xdr:nvSpPr>
      <xdr:spPr>
        <a:xfrm>
          <a:off x="6481732" y="30893198"/>
          <a:ext cx="313419" cy="2154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800"/>
            <a:t>(2)</a:t>
          </a:r>
        </a:p>
      </xdr:txBody>
    </xdr:sp>
    <xdr:clientData/>
  </xdr:oneCellAnchor>
  <xdr:oneCellAnchor>
    <xdr:from>
      <xdr:col>7</xdr:col>
      <xdr:colOff>734075</xdr:colOff>
      <xdr:row>147</xdr:row>
      <xdr:rowOff>199566</xdr:rowOff>
    </xdr:from>
    <xdr:ext cx="313419" cy="215444"/>
    <xdr:sp macro="" textlink="">
      <xdr:nvSpPr>
        <xdr:cNvPr id="8" name="TextBox 7">
          <a:extLst>
            <a:ext uri="{FF2B5EF4-FFF2-40B4-BE49-F238E27FC236}">
              <a16:creationId xmlns:a16="http://schemas.microsoft.com/office/drawing/2014/main" id="{4BC7C554-74DE-4012-138B-74EF339EE983}"/>
            </a:ext>
          </a:extLst>
        </xdr:cNvPr>
        <xdr:cNvSpPr txBox="1"/>
      </xdr:nvSpPr>
      <xdr:spPr>
        <a:xfrm>
          <a:off x="6462682" y="35972745"/>
          <a:ext cx="313419" cy="2154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800"/>
            <a:t>(2)</a:t>
          </a:r>
        </a:p>
      </xdr:txBody>
    </xdr:sp>
    <xdr:clientData/>
  </xdr:oneCellAnchor>
  <xdr:oneCellAnchor>
    <xdr:from>
      <xdr:col>8</xdr:col>
      <xdr:colOff>715749</xdr:colOff>
      <xdr:row>26</xdr:row>
      <xdr:rowOff>136557</xdr:rowOff>
    </xdr:from>
    <xdr:ext cx="281295" cy="215444"/>
    <xdr:sp macro="" textlink="">
      <xdr:nvSpPr>
        <xdr:cNvPr id="40" name="TextBox 1">
          <a:extLst>
            <a:ext uri="{FF2B5EF4-FFF2-40B4-BE49-F238E27FC236}">
              <a16:creationId xmlns:a16="http://schemas.microsoft.com/office/drawing/2014/main" id="{AF7A22C1-35D9-F202-E310-387DA3C36FDE}"/>
            </a:ext>
          </a:extLst>
        </xdr:cNvPr>
        <xdr:cNvSpPr txBox="1"/>
      </xdr:nvSpPr>
      <xdr:spPr>
        <a:xfrm>
          <a:off x="7370549" y="7413657"/>
          <a:ext cx="281295" cy="2154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800"/>
            <a:t>(1)</a:t>
          </a:r>
        </a:p>
      </xdr:txBody>
    </xdr:sp>
    <xdr:clientData/>
  </xdr:oneCellAnchor>
  <xdr:oneCellAnchor>
    <xdr:from>
      <xdr:col>7</xdr:col>
      <xdr:colOff>712428</xdr:colOff>
      <xdr:row>171</xdr:row>
      <xdr:rowOff>188743</xdr:rowOff>
    </xdr:from>
    <xdr:ext cx="313419" cy="215444"/>
    <xdr:sp macro="" textlink="">
      <xdr:nvSpPr>
        <xdr:cNvPr id="4" name="TextBox 3">
          <a:extLst>
            <a:ext uri="{FF2B5EF4-FFF2-40B4-BE49-F238E27FC236}">
              <a16:creationId xmlns:a16="http://schemas.microsoft.com/office/drawing/2014/main" id="{3459E1F6-97D2-367F-4AC3-54B237BB0692}"/>
            </a:ext>
          </a:extLst>
        </xdr:cNvPr>
        <xdr:cNvSpPr txBox="1"/>
      </xdr:nvSpPr>
      <xdr:spPr>
        <a:xfrm>
          <a:off x="6441035" y="41513636"/>
          <a:ext cx="313419" cy="2154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800"/>
            <a:t>(2)</a:t>
          </a:r>
        </a:p>
      </xdr:txBody>
    </xdr:sp>
    <xdr:clientData/>
  </xdr:oneCellAnchor>
  <xdr:oneCellAnchor>
    <xdr:from>
      <xdr:col>6</xdr:col>
      <xdr:colOff>521803</xdr:colOff>
      <xdr:row>140</xdr:row>
      <xdr:rowOff>192309</xdr:rowOff>
    </xdr:from>
    <xdr:ext cx="281295" cy="215444"/>
    <xdr:sp macro="" textlink="">
      <xdr:nvSpPr>
        <xdr:cNvPr id="10" name="TextBox 9">
          <a:extLst>
            <a:ext uri="{FF2B5EF4-FFF2-40B4-BE49-F238E27FC236}">
              <a16:creationId xmlns:a16="http://schemas.microsoft.com/office/drawing/2014/main" id="{5FA3CCF6-C04D-4099-4454-DC18B36C1BE2}"/>
            </a:ext>
          </a:extLst>
        </xdr:cNvPr>
        <xdr:cNvSpPr txBox="1"/>
      </xdr:nvSpPr>
      <xdr:spPr>
        <a:xfrm>
          <a:off x="5352339" y="34346238"/>
          <a:ext cx="281295" cy="2154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800"/>
            <a:t>(1)</a:t>
          </a:r>
        </a:p>
      </xdr:txBody>
    </xdr:sp>
    <xdr:clientData/>
  </xdr:oneCellAnchor>
  <xdr:oneCellAnchor>
    <xdr:from>
      <xdr:col>6</xdr:col>
      <xdr:colOff>535410</xdr:colOff>
      <xdr:row>117</xdr:row>
      <xdr:rowOff>124273</xdr:rowOff>
    </xdr:from>
    <xdr:ext cx="281295" cy="215444"/>
    <xdr:sp macro="" textlink="">
      <xdr:nvSpPr>
        <xdr:cNvPr id="11" name="TextBox 10">
          <a:extLst>
            <a:ext uri="{FF2B5EF4-FFF2-40B4-BE49-F238E27FC236}">
              <a16:creationId xmlns:a16="http://schemas.microsoft.com/office/drawing/2014/main" id="{B65BF821-4E10-983F-7595-52012400C200}"/>
            </a:ext>
          </a:extLst>
        </xdr:cNvPr>
        <xdr:cNvSpPr txBox="1"/>
      </xdr:nvSpPr>
      <xdr:spPr>
        <a:xfrm>
          <a:off x="5365946" y="28957809"/>
          <a:ext cx="281295" cy="2154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800"/>
            <a:t>(1)</a:t>
          </a:r>
        </a:p>
      </xdr:txBody>
    </xdr:sp>
    <xdr:clientData/>
  </xdr:oneCellAnchor>
  <xdr:oneCellAnchor>
    <xdr:from>
      <xdr:col>11</xdr:col>
      <xdr:colOff>892370</xdr:colOff>
      <xdr:row>127</xdr:row>
      <xdr:rowOff>178702</xdr:rowOff>
    </xdr:from>
    <xdr:ext cx="281295" cy="215444"/>
    <xdr:sp macro="" textlink="">
      <xdr:nvSpPr>
        <xdr:cNvPr id="9" name="TextBox 8">
          <a:extLst>
            <a:ext uri="{FF2B5EF4-FFF2-40B4-BE49-F238E27FC236}">
              <a16:creationId xmlns:a16="http://schemas.microsoft.com/office/drawing/2014/main" id="{14EEAF7A-C79C-B99F-B87D-51CE4B75C750}"/>
            </a:ext>
          </a:extLst>
        </xdr:cNvPr>
        <xdr:cNvSpPr txBox="1"/>
      </xdr:nvSpPr>
      <xdr:spPr>
        <a:xfrm>
          <a:off x="10349334" y="31325452"/>
          <a:ext cx="281295" cy="2154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800"/>
            <a:t>(1)</a:t>
          </a:r>
        </a:p>
      </xdr:txBody>
    </xdr:sp>
    <xdr:clientData/>
  </xdr:oneCellAnchor>
  <xdr:twoCellAnchor editAs="oneCell">
    <xdr:from>
      <xdr:col>11</xdr:col>
      <xdr:colOff>56356</xdr:colOff>
      <xdr:row>46</xdr:row>
      <xdr:rowOff>44451</xdr:rowOff>
    </xdr:from>
    <xdr:to>
      <xdr:col>16</xdr:col>
      <xdr:colOff>865980</xdr:colOff>
      <xdr:row>65</xdr:row>
      <xdr:rowOff>217596</xdr:rowOff>
    </xdr:to>
    <xdr:pic>
      <xdr:nvPicPr>
        <xdr:cNvPr id="16" name="Picture 15">
          <a:extLst>
            <a:ext uri="{FF2B5EF4-FFF2-40B4-BE49-F238E27FC236}">
              <a16:creationId xmlns:a16="http://schemas.microsoft.com/office/drawing/2014/main" id="{7A21BCCC-818B-3F93-91EE-F43096B478F2}"/>
            </a:ext>
          </a:extLst>
        </xdr:cNvPr>
        <xdr:cNvPicPr>
          <a:picLocks noChangeAspect="1"/>
        </xdr:cNvPicPr>
      </xdr:nvPicPr>
      <xdr:blipFill>
        <a:blip xmlns:r="http://schemas.openxmlformats.org/officeDocument/2006/relationships" r:embed="rId6"/>
        <a:stretch>
          <a:fillRect/>
        </a:stretch>
      </xdr:blipFill>
      <xdr:spPr>
        <a:xfrm>
          <a:off x="9319419" y="11772107"/>
          <a:ext cx="5277642" cy="4474477"/>
        </a:xfrm>
        <a:prstGeom prst="rect">
          <a:avLst/>
        </a:prstGeom>
      </xdr:spPr>
    </xdr:pic>
    <xdr:clientData/>
  </xdr:twoCellAnchor>
  <xdr:twoCellAnchor editAs="oneCell">
    <xdr:from>
      <xdr:col>11</xdr:col>
      <xdr:colOff>47624</xdr:colOff>
      <xdr:row>26</xdr:row>
      <xdr:rowOff>142875</xdr:rowOff>
    </xdr:from>
    <xdr:to>
      <xdr:col>16</xdr:col>
      <xdr:colOff>782063</xdr:colOff>
      <xdr:row>43</xdr:row>
      <xdr:rowOff>38893</xdr:rowOff>
    </xdr:to>
    <xdr:pic>
      <xdr:nvPicPr>
        <xdr:cNvPr id="17" name="Picture 16">
          <a:extLst>
            <a:ext uri="{FF2B5EF4-FFF2-40B4-BE49-F238E27FC236}">
              <a16:creationId xmlns:a16="http://schemas.microsoft.com/office/drawing/2014/main" id="{0D5B99FD-8811-ABA6-4343-9486CEA5161A}"/>
            </a:ext>
          </a:extLst>
        </xdr:cNvPr>
        <xdr:cNvPicPr>
          <a:picLocks noChangeAspect="1"/>
        </xdr:cNvPicPr>
      </xdr:nvPicPr>
      <xdr:blipFill>
        <a:blip xmlns:r="http://schemas.openxmlformats.org/officeDocument/2006/relationships" r:embed="rId7"/>
        <a:stretch>
          <a:fillRect/>
        </a:stretch>
      </xdr:blipFill>
      <xdr:spPr>
        <a:xfrm>
          <a:off x="9310687" y="7346156"/>
          <a:ext cx="5199282" cy="3741737"/>
        </a:xfrm>
        <a:prstGeom prst="rect">
          <a:avLst/>
        </a:prstGeom>
      </xdr:spPr>
    </xdr:pic>
    <xdr:clientData/>
  </xdr:twoCellAnchor>
  <xdr:twoCellAnchor editAs="oneCell">
    <xdr:from>
      <xdr:col>11</xdr:col>
      <xdr:colOff>53975</xdr:colOff>
      <xdr:row>97</xdr:row>
      <xdr:rowOff>103982</xdr:rowOff>
    </xdr:from>
    <xdr:to>
      <xdr:col>17</xdr:col>
      <xdr:colOff>45185</xdr:colOff>
      <xdr:row>115</xdr:row>
      <xdr:rowOff>65087</xdr:rowOff>
    </xdr:to>
    <xdr:pic>
      <xdr:nvPicPr>
        <xdr:cNvPr id="18" name="Picture 17">
          <a:extLst>
            <a:ext uri="{FF2B5EF4-FFF2-40B4-BE49-F238E27FC236}">
              <a16:creationId xmlns:a16="http://schemas.microsoft.com/office/drawing/2014/main" id="{E4E97772-FEF3-62B5-5B9A-AC94E125B6B3}"/>
            </a:ext>
          </a:extLst>
        </xdr:cNvPr>
        <xdr:cNvPicPr>
          <a:picLocks noChangeAspect="1"/>
        </xdr:cNvPicPr>
      </xdr:nvPicPr>
      <xdr:blipFill>
        <a:blip xmlns:r="http://schemas.openxmlformats.org/officeDocument/2006/relationships" r:embed="rId8"/>
        <a:stretch>
          <a:fillRect/>
        </a:stretch>
      </xdr:blipFill>
      <xdr:spPr>
        <a:xfrm>
          <a:off x="9317038" y="23785513"/>
          <a:ext cx="5352197" cy="40362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16</xdr:col>
      <xdr:colOff>0</xdr:colOff>
      <xdr:row>187</xdr:row>
      <xdr:rowOff>0</xdr:rowOff>
    </xdr:from>
    <xdr:ext cx="102235" cy="231622"/>
    <xdr:sp macro="" textlink="">
      <xdr:nvSpPr>
        <xdr:cNvPr id="2" name="Text Box 82">
          <a:extLst>
            <a:ext uri="{FF2B5EF4-FFF2-40B4-BE49-F238E27FC236}">
              <a16:creationId xmlns:a16="http://schemas.microsoft.com/office/drawing/2014/main" id="{56748ED5-A7DB-42C7-9940-9389273BF137}"/>
            </a:ext>
          </a:extLst>
        </xdr:cNvPr>
        <xdr:cNvSpPr txBox="1">
          <a:spLocks noChangeArrowheads="1"/>
        </xdr:cNvSpPr>
      </xdr:nvSpPr>
      <xdr:spPr bwMode="auto">
        <a:xfrm>
          <a:off x="13411200" y="44538900"/>
          <a:ext cx="102235" cy="231622"/>
        </a:xfrm>
        <a:prstGeom prst="rect">
          <a:avLst/>
        </a:prstGeom>
        <a:noFill/>
        <a:ln w="9525">
          <a:noFill/>
          <a:miter lim="800000"/>
          <a:headEnd/>
          <a:tailEnd/>
        </a:ln>
      </xdr:spPr>
    </xdr:sp>
    <xdr:clientData/>
  </xdr:oneCellAnchor>
  <xdr:oneCellAnchor>
    <xdr:from>
      <xdr:col>25</xdr:col>
      <xdr:colOff>880534</xdr:colOff>
      <xdr:row>12</xdr:row>
      <xdr:rowOff>25400</xdr:rowOff>
    </xdr:from>
    <xdr:ext cx="184731" cy="264560"/>
    <xdr:sp macro="" textlink="">
      <xdr:nvSpPr>
        <xdr:cNvPr id="4" name="TextBox 3">
          <a:extLst>
            <a:ext uri="{FF2B5EF4-FFF2-40B4-BE49-F238E27FC236}">
              <a16:creationId xmlns:a16="http://schemas.microsoft.com/office/drawing/2014/main" id="{689B7BB3-E4B5-4F44-BB31-FD18D753CC1A}"/>
            </a:ext>
          </a:extLst>
        </xdr:cNvPr>
        <xdr:cNvSpPr txBox="1"/>
      </xdr:nvSpPr>
      <xdr:spPr>
        <a:xfrm>
          <a:off x="21797434" y="3311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twoCellAnchor>
    <xdr:from>
      <xdr:col>1</xdr:col>
      <xdr:colOff>409262</xdr:colOff>
      <xdr:row>171</xdr:row>
      <xdr:rowOff>1767</xdr:rowOff>
    </xdr:from>
    <xdr:to>
      <xdr:col>1</xdr:col>
      <xdr:colOff>769262</xdr:colOff>
      <xdr:row>172</xdr:row>
      <xdr:rowOff>44267</xdr:rowOff>
    </xdr:to>
    <xdr:grpSp>
      <xdr:nvGrpSpPr>
        <xdr:cNvPr id="5" name="Group 4">
          <a:extLst>
            <a:ext uri="{FF2B5EF4-FFF2-40B4-BE49-F238E27FC236}">
              <a16:creationId xmlns:a16="http://schemas.microsoft.com/office/drawing/2014/main" id="{4A17403D-2602-43DF-9BBF-C07A0BB5ADEA}"/>
            </a:ext>
          </a:extLst>
        </xdr:cNvPr>
        <xdr:cNvGrpSpPr>
          <a:grpSpLocks/>
        </xdr:cNvGrpSpPr>
      </xdr:nvGrpSpPr>
      <xdr:grpSpPr>
        <a:xfrm>
          <a:off x="1293050" y="41444503"/>
          <a:ext cx="360000" cy="333222"/>
          <a:chOff x="-1602100" y="4499637"/>
          <a:chExt cx="631672" cy="608347"/>
        </a:xfrm>
        <a:solidFill>
          <a:schemeClr val="accent3"/>
        </a:solidFill>
      </xdr:grpSpPr>
      <xdr:sp macro="" textlink="">
        <xdr:nvSpPr>
          <xdr:cNvPr id="6" name="Oval 5">
            <a:extLst>
              <a:ext uri="{FF2B5EF4-FFF2-40B4-BE49-F238E27FC236}">
                <a16:creationId xmlns:a16="http://schemas.microsoft.com/office/drawing/2014/main" id="{4DE8E955-1806-4DA9-A341-862657BA527B}"/>
              </a:ext>
            </a:extLst>
          </xdr:cNvPr>
          <xdr:cNvSpPr>
            <a:spLocks/>
          </xdr:cNvSpPr>
        </xdr:nvSpPr>
        <xdr:spPr>
          <a:xfrm>
            <a:off x="-1602100" y="4499637"/>
            <a:ext cx="631672" cy="601033"/>
          </a:xfrm>
          <a:prstGeom prst="ellipse">
            <a:avLst/>
          </a:prstGeom>
          <a:grpFill/>
          <a:ln w="6350" cap="sq">
            <a:noFill/>
            <a:miter lim="800000"/>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89617" tIns="44808" rIns="89617" bIns="44808"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896200" rtl="0" eaLnBrk="1" fontAlgn="auto" latinLnBrk="0" hangingPunct="1">
              <a:lnSpc>
                <a:spcPct val="100000"/>
              </a:lnSpc>
              <a:spcBef>
                <a:spcPts val="294"/>
              </a:spcBef>
              <a:spcAft>
                <a:spcPts val="294"/>
              </a:spcAft>
              <a:buClrTx/>
              <a:buSzTx/>
              <a:buFontTx/>
              <a:buNone/>
              <a:tabLst/>
              <a:defRPr/>
            </a:pPr>
            <a:endParaRPr kumimoji="0" lang="en-US" sz="1568" b="0" i="0" u="none" strike="noStrike" kern="1200" cap="none" spc="0" normalizeH="0" baseline="0">
              <a:ln>
                <a:noFill/>
              </a:ln>
              <a:solidFill>
                <a:srgbClr val="FFFFFF"/>
              </a:solidFill>
              <a:effectLst/>
              <a:uLnTx/>
              <a:uFillTx/>
              <a:latin typeface="Mulish"/>
              <a:ea typeface="+mn-ea"/>
              <a:cs typeface="+mn-cs"/>
            </a:endParaRPr>
          </a:p>
        </xdr:txBody>
      </xdr:sp>
      <xdr:grpSp>
        <xdr:nvGrpSpPr>
          <xdr:cNvPr id="7" name="Group 6">
            <a:extLst>
              <a:ext uri="{FF2B5EF4-FFF2-40B4-BE49-F238E27FC236}">
                <a16:creationId xmlns:a16="http://schemas.microsoft.com/office/drawing/2014/main" id="{C9B665BF-43C8-48D0-8048-7AAA5AEA4448}"/>
              </a:ext>
            </a:extLst>
          </xdr:cNvPr>
          <xdr:cNvGrpSpPr/>
        </xdr:nvGrpSpPr>
        <xdr:grpSpPr>
          <a:xfrm>
            <a:off x="-1457410" y="4561872"/>
            <a:ext cx="342293" cy="546112"/>
            <a:chOff x="-1457410" y="4561872"/>
            <a:chExt cx="342293" cy="546112"/>
          </a:xfrm>
          <a:grpFill/>
        </xdr:grpSpPr>
        <xdr:pic>
          <xdr:nvPicPr>
            <xdr:cNvPr id="8" name="Graphic 217">
              <a:extLst>
                <a:ext uri="{FF2B5EF4-FFF2-40B4-BE49-F238E27FC236}">
                  <a16:creationId xmlns:a16="http://schemas.microsoft.com/office/drawing/2014/main" id="{BE2B17F0-D28D-49E4-98AF-A3D94425568F}"/>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402458" y="4875837"/>
              <a:ext cx="232391" cy="232147"/>
            </a:xfrm>
            <a:prstGeom prst="rect">
              <a:avLst/>
            </a:prstGeom>
          </xdr:spPr>
        </xdr:pic>
        <xdr:pic>
          <xdr:nvPicPr>
            <xdr:cNvPr id="9" name="Graphic 218">
              <a:extLst>
                <a:ext uri="{FF2B5EF4-FFF2-40B4-BE49-F238E27FC236}">
                  <a16:creationId xmlns:a16="http://schemas.microsoft.com/office/drawing/2014/main" id="{D8219E2E-3650-45C3-A33F-DBC00CA94780}"/>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1457410" y="4561872"/>
              <a:ext cx="342293" cy="341933"/>
            </a:xfrm>
            <a:prstGeom prst="rect">
              <a:avLst/>
            </a:prstGeom>
          </xdr:spPr>
        </xdr:pic>
      </xdr:grpSp>
    </xdr:grpSp>
    <xdr:clientData/>
  </xdr:twoCellAnchor>
  <xdr:twoCellAnchor>
    <xdr:from>
      <xdr:col>1</xdr:col>
      <xdr:colOff>409262</xdr:colOff>
      <xdr:row>126</xdr:row>
      <xdr:rowOff>204690</xdr:rowOff>
    </xdr:from>
    <xdr:to>
      <xdr:col>1</xdr:col>
      <xdr:colOff>769262</xdr:colOff>
      <xdr:row>128</xdr:row>
      <xdr:rowOff>18590</xdr:rowOff>
    </xdr:to>
    <xdr:grpSp>
      <xdr:nvGrpSpPr>
        <xdr:cNvPr id="10" name="Group 9">
          <a:extLst>
            <a:ext uri="{FF2B5EF4-FFF2-40B4-BE49-F238E27FC236}">
              <a16:creationId xmlns:a16="http://schemas.microsoft.com/office/drawing/2014/main" id="{FC61456A-5DB8-4440-B05C-FEA4EEE929D2}"/>
            </a:ext>
          </a:extLst>
        </xdr:cNvPr>
        <xdr:cNvGrpSpPr>
          <a:grpSpLocks/>
        </xdr:cNvGrpSpPr>
      </xdr:nvGrpSpPr>
      <xdr:grpSpPr>
        <a:xfrm>
          <a:off x="1293050" y="30969062"/>
          <a:ext cx="360000" cy="356226"/>
          <a:chOff x="-1602098" y="3275163"/>
          <a:chExt cx="621330" cy="609279"/>
        </a:xfrm>
        <a:solidFill>
          <a:schemeClr val="accent2"/>
        </a:solidFill>
      </xdr:grpSpPr>
      <xdr:sp macro="" textlink="">
        <xdr:nvSpPr>
          <xdr:cNvPr id="11" name="Oval 10">
            <a:extLst>
              <a:ext uri="{FF2B5EF4-FFF2-40B4-BE49-F238E27FC236}">
                <a16:creationId xmlns:a16="http://schemas.microsoft.com/office/drawing/2014/main" id="{3CD8F509-1454-4F6E-8B5D-6AF09463455A}"/>
              </a:ext>
            </a:extLst>
          </xdr:cNvPr>
          <xdr:cNvSpPr>
            <a:spLocks/>
          </xdr:cNvSpPr>
        </xdr:nvSpPr>
        <xdr:spPr>
          <a:xfrm>
            <a:off x="-1602098" y="3275163"/>
            <a:ext cx="621330" cy="609279"/>
          </a:xfrm>
          <a:prstGeom prst="ellipse">
            <a:avLst/>
          </a:prstGeom>
          <a:grpFill/>
          <a:ln w="6350" cap="sq">
            <a:noFill/>
            <a:miter lim="800000"/>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89617" tIns="44808" rIns="89617" bIns="44808"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896200" rtl="0" eaLnBrk="1" fontAlgn="auto" latinLnBrk="0" hangingPunct="1">
              <a:lnSpc>
                <a:spcPct val="100000"/>
              </a:lnSpc>
              <a:spcBef>
                <a:spcPts val="294"/>
              </a:spcBef>
              <a:spcAft>
                <a:spcPts val="294"/>
              </a:spcAft>
              <a:buClrTx/>
              <a:buSzTx/>
              <a:buFontTx/>
              <a:buNone/>
              <a:tabLst/>
              <a:defRPr/>
            </a:pPr>
            <a:endParaRPr kumimoji="0" lang="en-US" sz="1568" b="0" i="0" u="none" strike="noStrike" kern="1200" cap="none" spc="0" normalizeH="0" baseline="0">
              <a:ln>
                <a:noFill/>
              </a:ln>
              <a:solidFill>
                <a:srgbClr val="FFFFFF"/>
              </a:solidFill>
              <a:effectLst/>
              <a:uLnTx/>
              <a:uFillTx/>
              <a:latin typeface="Mulish"/>
              <a:ea typeface="+mn-ea"/>
              <a:cs typeface="+mn-cs"/>
            </a:endParaRPr>
          </a:p>
        </xdr:txBody>
      </xdr:sp>
      <xdr:pic>
        <xdr:nvPicPr>
          <xdr:cNvPr id="12" name="Graphic 221">
            <a:extLst>
              <a:ext uri="{FF2B5EF4-FFF2-40B4-BE49-F238E27FC236}">
                <a16:creationId xmlns:a16="http://schemas.microsoft.com/office/drawing/2014/main" id="{6AE737AD-1A28-4C25-A992-6B47560F596A}"/>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1476976" y="3363030"/>
            <a:ext cx="371086" cy="371085"/>
          </a:xfrm>
          <a:prstGeom prst="rect">
            <a:avLst/>
          </a:prstGeom>
        </xdr:spPr>
      </xdr:pic>
    </xdr:grpSp>
    <xdr:clientData/>
  </xdr:twoCellAnchor>
  <xdr:twoCellAnchor>
    <xdr:from>
      <xdr:col>1</xdr:col>
      <xdr:colOff>409262</xdr:colOff>
      <xdr:row>151</xdr:row>
      <xdr:rowOff>9877</xdr:rowOff>
    </xdr:from>
    <xdr:to>
      <xdr:col>1</xdr:col>
      <xdr:colOff>769262</xdr:colOff>
      <xdr:row>152</xdr:row>
      <xdr:rowOff>52377</xdr:rowOff>
    </xdr:to>
    <xdr:grpSp>
      <xdr:nvGrpSpPr>
        <xdr:cNvPr id="13" name="Group 12">
          <a:extLst>
            <a:ext uri="{FF2B5EF4-FFF2-40B4-BE49-F238E27FC236}">
              <a16:creationId xmlns:a16="http://schemas.microsoft.com/office/drawing/2014/main" id="{B9EA7DF4-EC05-4259-9E56-FBE57B1F8261}"/>
            </a:ext>
          </a:extLst>
        </xdr:cNvPr>
        <xdr:cNvGrpSpPr>
          <a:grpSpLocks/>
        </xdr:cNvGrpSpPr>
      </xdr:nvGrpSpPr>
      <xdr:grpSpPr>
        <a:xfrm>
          <a:off x="1293050" y="36686938"/>
          <a:ext cx="360000" cy="348019"/>
          <a:chOff x="-1602100" y="2049132"/>
          <a:chExt cx="628091" cy="594925"/>
        </a:xfrm>
      </xdr:grpSpPr>
      <xdr:sp macro="" textlink="">
        <xdr:nvSpPr>
          <xdr:cNvPr id="14" name="Oval 13">
            <a:extLst>
              <a:ext uri="{FF2B5EF4-FFF2-40B4-BE49-F238E27FC236}">
                <a16:creationId xmlns:a16="http://schemas.microsoft.com/office/drawing/2014/main" id="{01CF6137-8EA8-43CB-8231-994FB4271E75}"/>
              </a:ext>
            </a:extLst>
          </xdr:cNvPr>
          <xdr:cNvSpPr>
            <a:spLocks/>
          </xdr:cNvSpPr>
        </xdr:nvSpPr>
        <xdr:spPr>
          <a:xfrm>
            <a:off x="-1602100" y="2049132"/>
            <a:ext cx="628091" cy="594925"/>
          </a:xfrm>
          <a:prstGeom prst="ellipse">
            <a:avLst/>
          </a:prstGeom>
          <a:solidFill>
            <a:schemeClr val="accent1"/>
          </a:solidFill>
          <a:ln w="6350" cap="sq">
            <a:noFill/>
            <a:miter lim="800000"/>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89617" tIns="44808" rIns="89617" bIns="44808"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896200" rtl="0" eaLnBrk="1" fontAlgn="auto" latinLnBrk="0" hangingPunct="1">
              <a:lnSpc>
                <a:spcPct val="100000"/>
              </a:lnSpc>
              <a:spcBef>
                <a:spcPts val="294"/>
              </a:spcBef>
              <a:spcAft>
                <a:spcPts val="294"/>
              </a:spcAft>
              <a:buClrTx/>
              <a:buSzTx/>
              <a:buFontTx/>
              <a:buNone/>
              <a:tabLst/>
              <a:defRPr/>
            </a:pPr>
            <a:endParaRPr kumimoji="0" lang="en-US" sz="1568" b="0" i="0" u="none" strike="noStrike" kern="1200" cap="none" spc="0" normalizeH="0" baseline="0">
              <a:ln>
                <a:noFill/>
              </a:ln>
              <a:solidFill>
                <a:srgbClr val="FFFFFF"/>
              </a:solidFill>
              <a:effectLst/>
              <a:uLnTx/>
              <a:uFillTx/>
              <a:latin typeface="Mulish"/>
              <a:ea typeface="+mn-ea"/>
              <a:cs typeface="+mn-cs"/>
            </a:endParaRPr>
          </a:p>
        </xdr:txBody>
      </xdr:sp>
      <xdr:pic>
        <xdr:nvPicPr>
          <xdr:cNvPr id="15" name="Graphic 224">
            <a:extLst>
              <a:ext uri="{FF2B5EF4-FFF2-40B4-BE49-F238E27FC236}">
                <a16:creationId xmlns:a16="http://schemas.microsoft.com/office/drawing/2014/main" id="{909135D6-0D40-4F9F-97FD-6C8B051A02FF}"/>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1473596" y="2175150"/>
            <a:ext cx="371085" cy="371084"/>
          </a:xfrm>
          <a:prstGeom prst="rect">
            <a:avLst/>
          </a:prstGeom>
        </xdr:spPr>
      </xdr:pic>
    </xdr:grpSp>
    <xdr:clientData/>
  </xdr:twoCellAnchor>
  <xdr:twoCellAnchor>
    <xdr:from>
      <xdr:col>11</xdr:col>
      <xdr:colOff>83298</xdr:colOff>
      <xdr:row>66</xdr:row>
      <xdr:rowOff>158260</xdr:rowOff>
    </xdr:from>
    <xdr:to>
      <xdr:col>14</xdr:col>
      <xdr:colOff>19318</xdr:colOff>
      <xdr:row>86</xdr:row>
      <xdr:rowOff>9983</xdr:rowOff>
    </xdr:to>
    <xdr:graphicFrame macro="">
      <xdr:nvGraphicFramePr>
        <xdr:cNvPr id="16" name="Chart 15">
          <a:extLst>
            <a:ext uri="{FF2B5EF4-FFF2-40B4-BE49-F238E27FC236}">
              <a16:creationId xmlns:a16="http://schemas.microsoft.com/office/drawing/2014/main" id="{FCF27CD8-B1F4-4800-9DCB-0B7D865C43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14</xdr:col>
      <xdr:colOff>538344</xdr:colOff>
      <xdr:row>66</xdr:row>
      <xdr:rowOff>200313</xdr:rowOff>
    </xdr:from>
    <xdr:to>
      <xdr:col>17</xdr:col>
      <xdr:colOff>78713</xdr:colOff>
      <xdr:row>86</xdr:row>
      <xdr:rowOff>45686</xdr:rowOff>
    </xdr:to>
    <xdr:graphicFrame macro="">
      <xdr:nvGraphicFramePr>
        <xdr:cNvPr id="17" name="Chart 16">
          <a:extLst>
            <a:ext uri="{FF2B5EF4-FFF2-40B4-BE49-F238E27FC236}">
              <a16:creationId xmlns:a16="http://schemas.microsoft.com/office/drawing/2014/main" id="{E987B13C-62C5-4781-937F-D0AAD7012B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15</xdr:col>
      <xdr:colOff>574882</xdr:colOff>
      <xdr:row>109</xdr:row>
      <xdr:rowOff>208323</xdr:rowOff>
    </xdr:from>
    <xdr:to>
      <xdr:col>16</xdr:col>
      <xdr:colOff>96682</xdr:colOff>
      <xdr:row>111</xdr:row>
      <xdr:rowOff>111123</xdr:rowOff>
    </xdr:to>
    <xdr:grpSp>
      <xdr:nvGrpSpPr>
        <xdr:cNvPr id="18" name="Group 17">
          <a:extLst>
            <a:ext uri="{FF2B5EF4-FFF2-40B4-BE49-F238E27FC236}">
              <a16:creationId xmlns:a16="http://schemas.microsoft.com/office/drawing/2014/main" id="{99D1760C-D2CC-4C24-AF02-97988F6E26A2}"/>
            </a:ext>
          </a:extLst>
        </xdr:cNvPr>
        <xdr:cNvGrpSpPr>
          <a:grpSpLocks/>
        </xdr:cNvGrpSpPr>
      </xdr:nvGrpSpPr>
      <xdr:grpSpPr>
        <a:xfrm>
          <a:off x="13787255" y="27004125"/>
          <a:ext cx="399238" cy="366889"/>
          <a:chOff x="-1602100" y="4499637"/>
          <a:chExt cx="631672" cy="608347"/>
        </a:xfrm>
        <a:solidFill>
          <a:schemeClr val="accent3"/>
        </a:solidFill>
      </xdr:grpSpPr>
      <xdr:sp macro="" textlink="">
        <xdr:nvSpPr>
          <xdr:cNvPr id="19" name="Oval 18">
            <a:extLst>
              <a:ext uri="{FF2B5EF4-FFF2-40B4-BE49-F238E27FC236}">
                <a16:creationId xmlns:a16="http://schemas.microsoft.com/office/drawing/2014/main" id="{E92BB67C-C480-4DE7-8CD2-D2D3BF5E7805}"/>
              </a:ext>
            </a:extLst>
          </xdr:cNvPr>
          <xdr:cNvSpPr>
            <a:spLocks/>
          </xdr:cNvSpPr>
        </xdr:nvSpPr>
        <xdr:spPr>
          <a:xfrm>
            <a:off x="-1602100" y="4499637"/>
            <a:ext cx="631672" cy="601033"/>
          </a:xfrm>
          <a:prstGeom prst="ellipse">
            <a:avLst/>
          </a:prstGeom>
          <a:grpFill/>
          <a:ln w="6350" cap="sq">
            <a:noFill/>
            <a:miter lim="800000"/>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89617" tIns="44808" rIns="89617" bIns="44808"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896200" rtl="0" eaLnBrk="1" fontAlgn="auto" latinLnBrk="0" hangingPunct="1">
              <a:lnSpc>
                <a:spcPct val="100000"/>
              </a:lnSpc>
              <a:spcBef>
                <a:spcPts val="294"/>
              </a:spcBef>
              <a:spcAft>
                <a:spcPts val="294"/>
              </a:spcAft>
              <a:buClrTx/>
              <a:buSzTx/>
              <a:buFontTx/>
              <a:buNone/>
              <a:tabLst/>
              <a:defRPr/>
            </a:pPr>
            <a:endParaRPr kumimoji="0" lang="en-US" sz="1568" b="0" i="0" u="none" strike="noStrike" kern="1200" cap="none" spc="0" normalizeH="0" baseline="0">
              <a:ln>
                <a:noFill/>
              </a:ln>
              <a:solidFill>
                <a:srgbClr val="FFFFFF"/>
              </a:solidFill>
              <a:effectLst/>
              <a:uLnTx/>
              <a:uFillTx/>
              <a:latin typeface="Mulish"/>
              <a:ea typeface="+mn-ea"/>
              <a:cs typeface="+mn-cs"/>
            </a:endParaRPr>
          </a:p>
        </xdr:txBody>
      </xdr:sp>
      <xdr:grpSp>
        <xdr:nvGrpSpPr>
          <xdr:cNvPr id="20" name="Group 19">
            <a:extLst>
              <a:ext uri="{FF2B5EF4-FFF2-40B4-BE49-F238E27FC236}">
                <a16:creationId xmlns:a16="http://schemas.microsoft.com/office/drawing/2014/main" id="{FCB51EB4-16D1-447F-AF55-E67624097464}"/>
              </a:ext>
            </a:extLst>
          </xdr:cNvPr>
          <xdr:cNvGrpSpPr/>
        </xdr:nvGrpSpPr>
        <xdr:grpSpPr>
          <a:xfrm>
            <a:off x="-1457410" y="4561872"/>
            <a:ext cx="342293" cy="546112"/>
            <a:chOff x="-1457410" y="4561872"/>
            <a:chExt cx="342293" cy="546112"/>
          </a:xfrm>
          <a:grpFill/>
        </xdr:grpSpPr>
        <xdr:pic>
          <xdr:nvPicPr>
            <xdr:cNvPr id="21" name="Graphic 217">
              <a:extLst>
                <a:ext uri="{FF2B5EF4-FFF2-40B4-BE49-F238E27FC236}">
                  <a16:creationId xmlns:a16="http://schemas.microsoft.com/office/drawing/2014/main" id="{91AC0BDF-E7E3-44EF-9B30-123A57066652}"/>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402458" y="4875837"/>
              <a:ext cx="232391" cy="232147"/>
            </a:xfrm>
            <a:prstGeom prst="rect">
              <a:avLst/>
            </a:prstGeom>
          </xdr:spPr>
        </xdr:pic>
        <xdr:pic>
          <xdr:nvPicPr>
            <xdr:cNvPr id="22" name="Graphic 218">
              <a:extLst>
                <a:ext uri="{FF2B5EF4-FFF2-40B4-BE49-F238E27FC236}">
                  <a16:creationId xmlns:a16="http://schemas.microsoft.com/office/drawing/2014/main" id="{D651F4FA-58DB-49E8-8538-D0C434AE178F}"/>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1457410" y="4561872"/>
              <a:ext cx="342293" cy="341933"/>
            </a:xfrm>
            <a:prstGeom prst="rect">
              <a:avLst/>
            </a:prstGeom>
          </xdr:spPr>
        </xdr:pic>
      </xdr:grpSp>
    </xdr:grpSp>
    <xdr:clientData/>
  </xdr:twoCellAnchor>
  <xdr:twoCellAnchor>
    <xdr:from>
      <xdr:col>11</xdr:col>
      <xdr:colOff>654786</xdr:colOff>
      <xdr:row>108</xdr:row>
      <xdr:rowOff>125619</xdr:rowOff>
    </xdr:from>
    <xdr:to>
      <xdr:col>12</xdr:col>
      <xdr:colOff>176586</xdr:colOff>
      <xdr:row>110</xdr:row>
      <xdr:rowOff>28419</xdr:rowOff>
    </xdr:to>
    <xdr:grpSp>
      <xdr:nvGrpSpPr>
        <xdr:cNvPr id="23" name="Group 22">
          <a:extLst>
            <a:ext uri="{FF2B5EF4-FFF2-40B4-BE49-F238E27FC236}">
              <a16:creationId xmlns:a16="http://schemas.microsoft.com/office/drawing/2014/main" id="{27466EEE-C8A5-40B3-8361-0EB8EB170475}"/>
            </a:ext>
          </a:extLst>
        </xdr:cNvPr>
        <xdr:cNvGrpSpPr>
          <a:grpSpLocks/>
        </xdr:cNvGrpSpPr>
      </xdr:nvGrpSpPr>
      <xdr:grpSpPr>
        <a:xfrm>
          <a:off x="10344706" y="26684614"/>
          <a:ext cx="402413" cy="376414"/>
          <a:chOff x="-1602098" y="3275163"/>
          <a:chExt cx="621330" cy="609279"/>
        </a:xfrm>
        <a:solidFill>
          <a:schemeClr val="accent2"/>
        </a:solidFill>
      </xdr:grpSpPr>
      <xdr:sp macro="" textlink="">
        <xdr:nvSpPr>
          <xdr:cNvPr id="24" name="Oval 23">
            <a:extLst>
              <a:ext uri="{FF2B5EF4-FFF2-40B4-BE49-F238E27FC236}">
                <a16:creationId xmlns:a16="http://schemas.microsoft.com/office/drawing/2014/main" id="{268A9D7E-71D1-4530-86FF-CD47FEE1BC35}"/>
              </a:ext>
            </a:extLst>
          </xdr:cNvPr>
          <xdr:cNvSpPr>
            <a:spLocks/>
          </xdr:cNvSpPr>
        </xdr:nvSpPr>
        <xdr:spPr>
          <a:xfrm>
            <a:off x="-1602098" y="3275163"/>
            <a:ext cx="621330" cy="609279"/>
          </a:xfrm>
          <a:prstGeom prst="ellipse">
            <a:avLst/>
          </a:prstGeom>
          <a:grpFill/>
          <a:ln w="6350" cap="sq">
            <a:noFill/>
            <a:miter lim="800000"/>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89617" tIns="44808" rIns="89617" bIns="44808"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896200" rtl="0" eaLnBrk="1" fontAlgn="auto" latinLnBrk="0" hangingPunct="1">
              <a:lnSpc>
                <a:spcPct val="100000"/>
              </a:lnSpc>
              <a:spcBef>
                <a:spcPts val="294"/>
              </a:spcBef>
              <a:spcAft>
                <a:spcPts val="294"/>
              </a:spcAft>
              <a:buClrTx/>
              <a:buSzTx/>
              <a:buFontTx/>
              <a:buNone/>
              <a:tabLst/>
              <a:defRPr/>
            </a:pPr>
            <a:endParaRPr kumimoji="0" lang="en-US" sz="1568" b="0" i="0" u="none" strike="noStrike" kern="1200" cap="none" spc="0" normalizeH="0" baseline="0">
              <a:ln>
                <a:noFill/>
              </a:ln>
              <a:solidFill>
                <a:srgbClr val="FFFFFF"/>
              </a:solidFill>
              <a:effectLst/>
              <a:uLnTx/>
              <a:uFillTx/>
              <a:latin typeface="Mulish"/>
              <a:ea typeface="+mn-ea"/>
              <a:cs typeface="+mn-cs"/>
            </a:endParaRPr>
          </a:p>
        </xdr:txBody>
      </xdr:sp>
      <xdr:pic>
        <xdr:nvPicPr>
          <xdr:cNvPr id="25" name="Graphic 221">
            <a:extLst>
              <a:ext uri="{FF2B5EF4-FFF2-40B4-BE49-F238E27FC236}">
                <a16:creationId xmlns:a16="http://schemas.microsoft.com/office/drawing/2014/main" id="{B93CC6FF-4BD5-4D8C-8D86-87FBC729A8BE}"/>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1476975" y="3367142"/>
            <a:ext cx="371086" cy="371085"/>
          </a:xfrm>
          <a:prstGeom prst="rect">
            <a:avLst/>
          </a:prstGeom>
        </xdr:spPr>
      </xdr:pic>
    </xdr:grpSp>
    <xdr:clientData/>
  </xdr:twoCellAnchor>
  <xdr:twoCellAnchor>
    <xdr:from>
      <xdr:col>15</xdr:col>
      <xdr:colOff>640890</xdr:colOff>
      <xdr:row>107</xdr:row>
      <xdr:rowOff>210887</xdr:rowOff>
    </xdr:from>
    <xdr:to>
      <xdr:col>16</xdr:col>
      <xdr:colOff>162690</xdr:colOff>
      <xdr:row>109</xdr:row>
      <xdr:rowOff>113687</xdr:rowOff>
    </xdr:to>
    <xdr:grpSp>
      <xdr:nvGrpSpPr>
        <xdr:cNvPr id="26" name="Group 25">
          <a:extLst>
            <a:ext uri="{FF2B5EF4-FFF2-40B4-BE49-F238E27FC236}">
              <a16:creationId xmlns:a16="http://schemas.microsoft.com/office/drawing/2014/main" id="{18109A0F-9FA7-42C8-954E-C84C858D8F36}"/>
            </a:ext>
          </a:extLst>
        </xdr:cNvPr>
        <xdr:cNvGrpSpPr>
          <a:grpSpLocks/>
        </xdr:cNvGrpSpPr>
      </xdr:nvGrpSpPr>
      <xdr:grpSpPr>
        <a:xfrm>
          <a:off x="13846913" y="26539425"/>
          <a:ext cx="402413" cy="370064"/>
          <a:chOff x="-1602100" y="2049132"/>
          <a:chExt cx="628091" cy="594925"/>
        </a:xfrm>
      </xdr:grpSpPr>
      <xdr:sp macro="" textlink="">
        <xdr:nvSpPr>
          <xdr:cNvPr id="27" name="Oval 26">
            <a:extLst>
              <a:ext uri="{FF2B5EF4-FFF2-40B4-BE49-F238E27FC236}">
                <a16:creationId xmlns:a16="http://schemas.microsoft.com/office/drawing/2014/main" id="{0C254B36-058D-4F8F-9CF7-277BD2C1072C}"/>
              </a:ext>
            </a:extLst>
          </xdr:cNvPr>
          <xdr:cNvSpPr>
            <a:spLocks/>
          </xdr:cNvSpPr>
        </xdr:nvSpPr>
        <xdr:spPr>
          <a:xfrm>
            <a:off x="-1602100" y="2049132"/>
            <a:ext cx="628091" cy="594925"/>
          </a:xfrm>
          <a:prstGeom prst="ellipse">
            <a:avLst/>
          </a:prstGeom>
          <a:solidFill>
            <a:schemeClr val="accent1"/>
          </a:solidFill>
          <a:ln w="6350" cap="sq">
            <a:noFill/>
            <a:miter lim="800000"/>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89617" tIns="44808" rIns="89617" bIns="44808"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896200" rtl="0" eaLnBrk="1" fontAlgn="auto" latinLnBrk="0" hangingPunct="1">
              <a:lnSpc>
                <a:spcPct val="100000"/>
              </a:lnSpc>
              <a:spcBef>
                <a:spcPts val="294"/>
              </a:spcBef>
              <a:spcAft>
                <a:spcPts val="294"/>
              </a:spcAft>
              <a:buClrTx/>
              <a:buSzTx/>
              <a:buFontTx/>
              <a:buNone/>
              <a:tabLst/>
              <a:defRPr/>
            </a:pPr>
            <a:endParaRPr kumimoji="0" lang="en-US" sz="1568" b="0" i="0" u="none" strike="noStrike" kern="1200" cap="none" spc="0" normalizeH="0" baseline="0">
              <a:ln>
                <a:noFill/>
              </a:ln>
              <a:solidFill>
                <a:srgbClr val="FFFFFF"/>
              </a:solidFill>
              <a:effectLst/>
              <a:uLnTx/>
              <a:uFillTx/>
              <a:latin typeface="Mulish"/>
              <a:ea typeface="+mn-ea"/>
              <a:cs typeface="+mn-cs"/>
            </a:endParaRPr>
          </a:p>
        </xdr:txBody>
      </xdr:sp>
      <xdr:pic>
        <xdr:nvPicPr>
          <xdr:cNvPr id="28" name="Graphic 224">
            <a:extLst>
              <a:ext uri="{FF2B5EF4-FFF2-40B4-BE49-F238E27FC236}">
                <a16:creationId xmlns:a16="http://schemas.microsoft.com/office/drawing/2014/main" id="{EFA074DF-B4C2-4788-984A-1AD17669DFEB}"/>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1473596" y="2175150"/>
            <a:ext cx="371085" cy="371084"/>
          </a:xfrm>
          <a:prstGeom prst="rect">
            <a:avLst/>
          </a:prstGeom>
        </xdr:spPr>
      </xdr:pic>
    </xdr:grpSp>
    <xdr:clientData/>
  </xdr:twoCellAnchor>
  <xdr:twoCellAnchor>
    <xdr:from>
      <xdr:col>2</xdr:col>
      <xdr:colOff>26832</xdr:colOff>
      <xdr:row>10</xdr:row>
      <xdr:rowOff>140961</xdr:rowOff>
    </xdr:from>
    <xdr:to>
      <xdr:col>17</xdr:col>
      <xdr:colOff>107324</xdr:colOff>
      <xdr:row>27</xdr:row>
      <xdr:rowOff>147163</xdr:rowOff>
    </xdr:to>
    <xdr:sp macro="" textlink="">
      <xdr:nvSpPr>
        <xdr:cNvPr id="29" name="TextBox 28">
          <a:extLst>
            <a:ext uri="{FF2B5EF4-FFF2-40B4-BE49-F238E27FC236}">
              <a16:creationId xmlns:a16="http://schemas.microsoft.com/office/drawing/2014/main" id="{430F8B03-94B6-45AA-960C-61888D978356}"/>
            </a:ext>
          </a:extLst>
        </xdr:cNvPr>
        <xdr:cNvSpPr txBox="1"/>
      </xdr:nvSpPr>
      <xdr:spPr>
        <a:xfrm>
          <a:off x="1703232" y="2969886"/>
          <a:ext cx="12653492" cy="3892402"/>
        </a:xfrm>
        <a:prstGeom prst="rect">
          <a:avLst/>
        </a:prstGeom>
        <a:ln w="6350">
          <a:noFill/>
          <a:miter lim="800000"/>
        </a:ln>
      </xdr:spPr>
      <xdr:txBody>
        <a:bodyPr vertOverflow="clip" horzOverflow="clip" vert="horz" wrap="square" lIns="0" tIns="0" rIns="0" bIns="0" rtlCol="0" anchor="t">
          <a:noAutofit/>
        </a:bodyPr>
        <a:lstStyle/>
        <a:p>
          <a:pPr>
            <a:spcAft>
              <a:spcPts val="1200"/>
            </a:spcAft>
          </a:pPr>
          <a:r>
            <a:rPr lang="pt-PT" sz="1400" b="1">
              <a:effectLst/>
              <a:latin typeface="+mn-lt"/>
              <a:ea typeface="+mn-ea"/>
              <a:cs typeface="+mn-cs"/>
            </a:rPr>
            <a:t>x</a:t>
          </a:r>
        </a:p>
        <a:p>
          <a:pPr>
            <a:spcAft>
              <a:spcPts val="1200"/>
            </a:spcAft>
          </a:pPr>
          <a:r>
            <a:rPr lang="pt-PT" sz="1400" b="1">
              <a:effectLst/>
              <a:latin typeface="+mn-lt"/>
              <a:ea typeface="+mn-ea"/>
              <a:cs typeface="+mn-cs"/>
            </a:rPr>
            <a:t>x</a:t>
          </a:r>
        </a:p>
        <a:p>
          <a:pPr>
            <a:spcAft>
              <a:spcPts val="1200"/>
            </a:spcAft>
          </a:pPr>
          <a:r>
            <a:rPr lang="pt-PT" sz="1400" b="1">
              <a:effectLst/>
              <a:latin typeface="+mn-lt"/>
              <a:ea typeface="+mn-ea"/>
              <a:cs typeface="+mn-cs"/>
            </a:rPr>
            <a:t>x</a:t>
          </a:r>
        </a:p>
        <a:p>
          <a:pPr>
            <a:spcAft>
              <a:spcPts val="1200"/>
            </a:spcAft>
          </a:pPr>
          <a:r>
            <a:rPr lang="pt-PT" sz="1400" b="1">
              <a:effectLst/>
              <a:latin typeface="+mn-lt"/>
              <a:ea typeface="+mn-ea"/>
              <a:cs typeface="+mn-cs"/>
            </a:rPr>
            <a:t>x</a:t>
          </a:r>
          <a:endParaRPr lang="es-ES" sz="1400">
            <a:effectLst/>
            <a:latin typeface="+mn-lt"/>
            <a:ea typeface="+mn-ea"/>
            <a:cs typeface="+mn-cs"/>
          </a:endParaRPr>
        </a:p>
        <a:p>
          <a:pPr lvl="0">
            <a:spcAft>
              <a:spcPts val="600"/>
            </a:spcAft>
          </a:pPr>
          <a:endParaRPr lang="en-GB" sz="1400" b="1">
            <a:effectLst/>
            <a:latin typeface="+mn-lt"/>
            <a:ea typeface="+mn-ea"/>
            <a:cs typeface="+mn-cs"/>
          </a:endParaRPr>
        </a:p>
      </xdr:txBody>
    </xdr:sp>
    <xdr:clientData/>
  </xdr:twoCellAnchor>
  <xdr:twoCellAnchor>
    <xdr:from>
      <xdr:col>10</xdr:col>
      <xdr:colOff>835867</xdr:colOff>
      <xdr:row>27</xdr:row>
      <xdr:rowOff>252707</xdr:rowOff>
    </xdr:from>
    <xdr:to>
      <xdr:col>16</xdr:col>
      <xdr:colOff>835866</xdr:colOff>
      <xdr:row>44</xdr:row>
      <xdr:rowOff>31545</xdr:rowOff>
    </xdr:to>
    <xdr:graphicFrame macro="">
      <xdr:nvGraphicFramePr>
        <xdr:cNvPr id="30" name="Chart 29">
          <a:extLst>
            <a:ext uri="{FF2B5EF4-FFF2-40B4-BE49-F238E27FC236}">
              <a16:creationId xmlns:a16="http://schemas.microsoft.com/office/drawing/2014/main" id="{A8C5A3F6-DCE9-43D8-93CF-0254130604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11</xdr:col>
      <xdr:colOff>0</xdr:colOff>
      <xdr:row>46</xdr:row>
      <xdr:rowOff>291583</xdr:rowOff>
    </xdr:from>
    <xdr:to>
      <xdr:col>17</xdr:col>
      <xdr:colOff>0</xdr:colOff>
      <xdr:row>62</xdr:row>
      <xdr:rowOff>213827</xdr:rowOff>
    </xdr:to>
    <xdr:graphicFrame macro="">
      <xdr:nvGraphicFramePr>
        <xdr:cNvPr id="31" name="Chart 30">
          <a:extLst>
            <a:ext uri="{FF2B5EF4-FFF2-40B4-BE49-F238E27FC236}">
              <a16:creationId xmlns:a16="http://schemas.microsoft.com/office/drawing/2014/main" id="{EFC3FF74-F0FD-4E67-B120-CAAD56E864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1</xdr:colOff>
      <xdr:row>101</xdr:row>
      <xdr:rowOff>127001</xdr:rowOff>
    </xdr:from>
    <xdr:to>
      <xdr:col>17</xdr:col>
      <xdr:colOff>1</xdr:colOff>
      <xdr:row>118</xdr:row>
      <xdr:rowOff>38101</xdr:rowOff>
    </xdr:to>
    <xdr:graphicFrame macro="">
      <xdr:nvGraphicFramePr>
        <xdr:cNvPr id="32" name="Chart 31">
          <a:extLst>
            <a:ext uri="{FF2B5EF4-FFF2-40B4-BE49-F238E27FC236}">
              <a16:creationId xmlns:a16="http://schemas.microsoft.com/office/drawing/2014/main" id="{547130BA-867F-4C63-9EF7-BE725DAFCF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13</xdr:col>
      <xdr:colOff>558800</xdr:colOff>
      <xdr:row>97</xdr:row>
      <xdr:rowOff>50800</xdr:rowOff>
    </xdr:from>
    <xdr:to>
      <xdr:col>16</xdr:col>
      <xdr:colOff>832587</xdr:colOff>
      <xdr:row>98</xdr:row>
      <xdr:rowOff>28059</xdr:rowOff>
    </xdr:to>
    <xdr:grpSp>
      <xdr:nvGrpSpPr>
        <xdr:cNvPr id="33" name="Group 32">
          <a:extLst>
            <a:ext uri="{FF2B5EF4-FFF2-40B4-BE49-F238E27FC236}">
              <a16:creationId xmlns:a16="http://schemas.microsoft.com/office/drawing/2014/main" id="{5BEF37EC-7D59-445A-B14E-B648E41875EA}"/>
            </a:ext>
          </a:extLst>
        </xdr:cNvPr>
        <xdr:cNvGrpSpPr>
          <a:grpSpLocks noChangeAspect="1"/>
        </xdr:cNvGrpSpPr>
      </xdr:nvGrpSpPr>
      <xdr:grpSpPr>
        <a:xfrm>
          <a:off x="12009947" y="23518663"/>
          <a:ext cx="2909276" cy="630590"/>
          <a:chOff x="7161992" y="-2400855"/>
          <a:chExt cx="2783938" cy="604668"/>
        </a:xfrm>
        <a:solidFill>
          <a:schemeClr val="tx2"/>
        </a:solidFill>
      </xdr:grpSpPr>
      <xdr:pic>
        <xdr:nvPicPr>
          <xdr:cNvPr id="34" name="Graphic 15">
            <a:extLst>
              <a:ext uri="{FF2B5EF4-FFF2-40B4-BE49-F238E27FC236}">
                <a16:creationId xmlns:a16="http://schemas.microsoft.com/office/drawing/2014/main" id="{8DA825FD-E274-4EFF-8E51-D7CCBD2D6E64}"/>
              </a:ext>
            </a:extLst>
          </xdr:cNvPr>
          <xdr:cNvPicPr>
            <a:picLocks noChangeAspect="1"/>
          </xdr:cNvPicPr>
        </xdr:nvPicPr>
        <xdr:blipFill rotWithShape="1">
          <a:blip xmlns:r="http://schemas.openxmlformats.org/officeDocument/2006/relationships" r:embed="rId14">
            <a:extLst>
              <a:ext uri="{96DAC541-7B7A-43D3-8B79-37D633B846F1}">
                <asvg:svgBlip xmlns:asvg="http://schemas.microsoft.com/office/drawing/2016/SVG/main" r:embed="rId15"/>
              </a:ext>
            </a:extLst>
          </a:blip>
          <a:srcRect l="30999" t="-3024" r="30081" b="50096"/>
          <a:stretch/>
        </xdr:blipFill>
        <xdr:spPr>
          <a:xfrm>
            <a:off x="7161992" y="-2400855"/>
            <a:ext cx="870722" cy="604668"/>
          </a:xfrm>
          <a:prstGeom prst="rect">
            <a:avLst/>
          </a:prstGeom>
        </xdr:spPr>
      </xdr:pic>
      <xdr:pic>
        <xdr:nvPicPr>
          <xdr:cNvPr id="35" name="Graphic 16">
            <a:extLst>
              <a:ext uri="{FF2B5EF4-FFF2-40B4-BE49-F238E27FC236}">
                <a16:creationId xmlns:a16="http://schemas.microsoft.com/office/drawing/2014/main" id="{2B52E3EC-22C4-4E0B-A75B-C9759F65A2F9}"/>
              </a:ext>
            </a:extLst>
          </xdr:cNvPr>
          <xdr:cNvPicPr>
            <a:picLocks noChangeAspect="1"/>
          </xdr:cNvPicPr>
        </xdr:nvPicPr>
        <xdr:blipFill rotWithShape="1">
          <a:blip xmlns:r="http://schemas.openxmlformats.org/officeDocument/2006/relationships" r:embed="rId14">
            <a:extLst>
              <a:ext uri="{96DAC541-7B7A-43D3-8B79-37D633B846F1}">
                <asvg:svgBlip xmlns:asvg="http://schemas.microsoft.com/office/drawing/2016/SVG/main" r:embed="rId15"/>
              </a:ext>
            </a:extLst>
          </a:blip>
          <a:srcRect t="56031" b="-1"/>
          <a:stretch/>
        </xdr:blipFill>
        <xdr:spPr>
          <a:xfrm>
            <a:off x="8081032" y="-2342207"/>
            <a:ext cx="1864898" cy="418702"/>
          </a:xfrm>
          <a:prstGeom prst="rect">
            <a:avLst/>
          </a:prstGeom>
        </xdr:spPr>
      </xdr:pic>
    </xdr:grpSp>
    <xdr:clientData/>
  </xdr:twoCellAnchor>
  <xdr:twoCellAnchor>
    <xdr:from>
      <xdr:col>13</xdr:col>
      <xdr:colOff>558800</xdr:colOff>
      <xdr:row>6</xdr:row>
      <xdr:rowOff>50800</xdr:rowOff>
    </xdr:from>
    <xdr:to>
      <xdr:col>16</xdr:col>
      <xdr:colOff>832587</xdr:colOff>
      <xdr:row>7</xdr:row>
      <xdr:rowOff>28059</xdr:rowOff>
    </xdr:to>
    <xdr:grpSp>
      <xdr:nvGrpSpPr>
        <xdr:cNvPr id="36" name="Group 35">
          <a:extLst>
            <a:ext uri="{FF2B5EF4-FFF2-40B4-BE49-F238E27FC236}">
              <a16:creationId xmlns:a16="http://schemas.microsoft.com/office/drawing/2014/main" id="{89F7BA26-BEA5-4993-B8E2-A4872DE17791}"/>
            </a:ext>
          </a:extLst>
        </xdr:cNvPr>
        <xdr:cNvGrpSpPr>
          <a:grpSpLocks noChangeAspect="1"/>
        </xdr:cNvGrpSpPr>
      </xdr:nvGrpSpPr>
      <xdr:grpSpPr>
        <a:xfrm>
          <a:off x="12009947" y="1449417"/>
          <a:ext cx="2909276" cy="630591"/>
          <a:chOff x="7161992" y="-2400855"/>
          <a:chExt cx="2783938" cy="604668"/>
        </a:xfrm>
        <a:solidFill>
          <a:schemeClr val="tx2"/>
        </a:solidFill>
      </xdr:grpSpPr>
      <xdr:pic>
        <xdr:nvPicPr>
          <xdr:cNvPr id="37" name="Graphic 15">
            <a:extLst>
              <a:ext uri="{FF2B5EF4-FFF2-40B4-BE49-F238E27FC236}">
                <a16:creationId xmlns:a16="http://schemas.microsoft.com/office/drawing/2014/main" id="{61F7110D-B3BF-4289-B960-59CC65F78A3A}"/>
              </a:ext>
            </a:extLst>
          </xdr:cNvPr>
          <xdr:cNvPicPr>
            <a:picLocks noChangeAspect="1"/>
          </xdr:cNvPicPr>
        </xdr:nvPicPr>
        <xdr:blipFill rotWithShape="1">
          <a:blip xmlns:r="http://schemas.openxmlformats.org/officeDocument/2006/relationships" r:embed="rId14">
            <a:extLst>
              <a:ext uri="{96DAC541-7B7A-43D3-8B79-37D633B846F1}">
                <asvg:svgBlip xmlns:asvg="http://schemas.microsoft.com/office/drawing/2016/SVG/main" r:embed="rId15"/>
              </a:ext>
            </a:extLst>
          </a:blip>
          <a:srcRect l="30999" t="-3024" r="30081" b="50096"/>
          <a:stretch/>
        </xdr:blipFill>
        <xdr:spPr>
          <a:xfrm>
            <a:off x="7161992" y="-2400855"/>
            <a:ext cx="870722" cy="604668"/>
          </a:xfrm>
          <a:prstGeom prst="rect">
            <a:avLst/>
          </a:prstGeom>
        </xdr:spPr>
      </xdr:pic>
      <xdr:pic>
        <xdr:nvPicPr>
          <xdr:cNvPr id="38" name="Graphic 16">
            <a:extLst>
              <a:ext uri="{FF2B5EF4-FFF2-40B4-BE49-F238E27FC236}">
                <a16:creationId xmlns:a16="http://schemas.microsoft.com/office/drawing/2014/main" id="{5E6E178C-EE4A-4756-93F6-31B5C19ADE94}"/>
              </a:ext>
            </a:extLst>
          </xdr:cNvPr>
          <xdr:cNvPicPr>
            <a:picLocks noChangeAspect="1"/>
          </xdr:cNvPicPr>
        </xdr:nvPicPr>
        <xdr:blipFill rotWithShape="1">
          <a:blip xmlns:r="http://schemas.openxmlformats.org/officeDocument/2006/relationships" r:embed="rId14">
            <a:extLst>
              <a:ext uri="{96DAC541-7B7A-43D3-8B79-37D633B846F1}">
                <asvg:svgBlip xmlns:asvg="http://schemas.microsoft.com/office/drawing/2016/SVG/main" r:embed="rId15"/>
              </a:ext>
            </a:extLst>
          </a:blip>
          <a:srcRect t="56031" b="-1"/>
          <a:stretch/>
        </xdr:blipFill>
        <xdr:spPr>
          <a:xfrm>
            <a:off x="8081032" y="-2342207"/>
            <a:ext cx="1864898" cy="418702"/>
          </a:xfrm>
          <a:prstGeom prst="rect">
            <a:avLst/>
          </a:prstGeom>
        </xdr:spPr>
      </xdr:pic>
    </xdr:grpSp>
    <xdr:clientData/>
  </xdr:twoCellAnchor>
</xdr:wsDr>
</file>

<file path=xl/theme/theme1.xml><?xml version="1.0" encoding="utf-8"?>
<a:theme xmlns:a="http://schemas.openxmlformats.org/drawingml/2006/main" name="EDPR - IR - New Identity">
  <a:themeElements>
    <a:clrScheme name="EDP Colors 1">
      <a:dk1>
        <a:srgbClr val="202E3E"/>
      </a:dk1>
      <a:lt1>
        <a:srgbClr val="FFFFFF"/>
      </a:lt1>
      <a:dk2>
        <a:srgbClr val="143E47"/>
      </a:dk2>
      <a:lt2>
        <a:srgbClr val="E7E6E6"/>
      </a:lt2>
      <a:accent1>
        <a:srgbClr val="28FF51"/>
      </a:accent1>
      <a:accent2>
        <a:srgbClr val="7B9599"/>
      </a:accent2>
      <a:accent3>
        <a:srgbClr val="253BC8"/>
      </a:accent3>
      <a:accent4>
        <a:srgbClr val="6D32FF"/>
      </a:accent4>
      <a:accent5>
        <a:srgbClr val="225E66"/>
      </a:accent5>
      <a:accent6>
        <a:srgbClr val="0CD3F8"/>
      </a:accent6>
      <a:hlink>
        <a:srgbClr val="28FF52"/>
      </a:hlink>
      <a:folHlink>
        <a:srgbClr val="253BC8"/>
      </a:folHlink>
    </a:clrScheme>
    <a:fontScheme name="Custom 2">
      <a:majorFont>
        <a:latin typeface="FT Base"/>
        <a:ea typeface=""/>
        <a:cs typeface=""/>
      </a:majorFont>
      <a:minorFont>
        <a:latin typeface="FT Base Book"/>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EDPR - IR - New Identity" id="{9882C4C4-2B7F-4305-99B3-F2D92AC4C2FB}" vid="{A68A1216-798E-43C2-86FB-44E0F2BF4E17}"/>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I191"/>
  <sheetViews>
    <sheetView showGridLines="0" tabSelected="1" view="pageBreakPreview" topLeftCell="A153" zoomScale="80" zoomScaleNormal="70" zoomScaleSheetLayoutView="80" workbookViewId="0">
      <selection activeCell="T14" sqref="T14"/>
    </sheetView>
  </sheetViews>
  <sheetFormatPr defaultColWidth="12.54296875" defaultRowHeight="18" customHeight="1" x14ac:dyDescent="0.25"/>
  <cols>
    <col min="1" max="1" width="4.81640625" style="120" customWidth="1"/>
    <col min="2" max="18" width="12.81640625" style="121" customWidth="1"/>
    <col min="19" max="19" width="12.54296875" customWidth="1"/>
    <col min="20" max="20" width="28.54296875" bestFit="1" customWidth="1"/>
    <col min="21" max="21" width="10.54296875" customWidth="1"/>
    <col min="22" max="22" width="10.453125" bestFit="1" customWidth="1"/>
    <col min="23" max="27" width="10.54296875" customWidth="1"/>
    <col min="28" max="28" width="17.54296875" bestFit="1" customWidth="1"/>
    <col min="29" max="16384" width="12.54296875" style="121"/>
  </cols>
  <sheetData>
    <row r="2" spans="3:31" ht="18" customHeight="1" x14ac:dyDescent="0.25">
      <c r="D2" s="123"/>
      <c r="E2" s="123"/>
      <c r="F2" s="123"/>
      <c r="G2" s="123"/>
      <c r="H2" s="123"/>
      <c r="I2" s="123"/>
      <c r="J2" s="123"/>
      <c r="K2" s="123"/>
      <c r="L2" s="123"/>
      <c r="M2" s="123"/>
      <c r="N2" s="123"/>
      <c r="O2" s="123"/>
      <c r="P2" s="123"/>
      <c r="Q2" s="123"/>
      <c r="R2" s="123"/>
    </row>
    <row r="3" spans="3:31" ht="51" customHeight="1" x14ac:dyDescent="0.25">
      <c r="C3" s="214" t="s">
        <v>25</v>
      </c>
      <c r="I3" s="215"/>
      <c r="L3" s="125"/>
      <c r="M3" s="148" t="s">
        <v>81</v>
      </c>
      <c r="N3" s="216"/>
    </row>
    <row r="4" spans="3:31" ht="18" customHeight="1" x14ac:dyDescent="0.25">
      <c r="C4" s="126" t="s">
        <v>26</v>
      </c>
      <c r="D4" s="127"/>
      <c r="E4" s="127"/>
      <c r="F4" s="127"/>
      <c r="G4" s="127"/>
      <c r="H4" s="127"/>
      <c r="I4" s="127"/>
      <c r="J4" s="127"/>
      <c r="K4" s="127"/>
      <c r="L4" s="127"/>
      <c r="M4" s="127"/>
      <c r="N4" s="127"/>
      <c r="O4" s="127"/>
      <c r="P4" s="127"/>
      <c r="Q4" s="127"/>
    </row>
    <row r="6" spans="3:31" ht="18" customHeight="1" thickBot="1" x14ac:dyDescent="0.4">
      <c r="C6" s="129" t="s">
        <v>27</v>
      </c>
      <c r="D6" s="130"/>
      <c r="E6" s="130"/>
      <c r="F6" s="130"/>
      <c r="G6" s="130"/>
      <c r="H6" s="130"/>
      <c r="I6" s="130"/>
      <c r="J6" s="130"/>
      <c r="K6" s="130"/>
      <c r="L6" s="130"/>
      <c r="M6" s="130"/>
      <c r="N6" s="130"/>
      <c r="O6" s="130"/>
      <c r="P6" s="130"/>
      <c r="Q6" s="130"/>
    </row>
    <row r="7" spans="3:31" ht="18" customHeight="1" x14ac:dyDescent="0.25">
      <c r="C7" s="128"/>
    </row>
    <row r="8" spans="3:31" ht="18" customHeight="1" x14ac:dyDescent="0.25">
      <c r="C8" s="128"/>
    </row>
    <row r="9" spans="3:31" ht="18" customHeight="1" x14ac:dyDescent="0.25">
      <c r="C9" s="128"/>
    </row>
    <row r="10" spans="3:31" ht="18" customHeight="1" x14ac:dyDescent="0.25">
      <c r="C10" s="128"/>
      <c r="AC10" s="122"/>
      <c r="AD10" s="122"/>
      <c r="AE10" s="122"/>
    </row>
    <row r="11" spans="3:31" ht="18" customHeight="1" x14ac:dyDescent="0.25">
      <c r="C11" s="128"/>
      <c r="AC11" s="122"/>
      <c r="AD11" s="122"/>
      <c r="AE11" s="122"/>
    </row>
    <row r="12" spans="3:31" ht="18" customHeight="1" x14ac:dyDescent="0.25">
      <c r="C12" s="128"/>
      <c r="AC12" s="122"/>
      <c r="AD12" s="122"/>
      <c r="AE12" s="122"/>
    </row>
    <row r="13" spans="3:31" ht="18" customHeight="1" x14ac:dyDescent="0.25">
      <c r="C13" s="128"/>
      <c r="AC13" s="122"/>
      <c r="AD13" s="122"/>
      <c r="AE13" s="122"/>
    </row>
    <row r="14" spans="3:31" ht="18" customHeight="1" x14ac:dyDescent="0.25">
      <c r="C14" s="128"/>
      <c r="AC14" s="122"/>
      <c r="AD14" s="122"/>
      <c r="AE14" s="122"/>
    </row>
    <row r="15" spans="3:31" ht="18" customHeight="1" x14ac:dyDescent="0.25">
      <c r="C15" s="128"/>
      <c r="AC15" s="122"/>
      <c r="AD15" s="122"/>
      <c r="AE15" s="122"/>
    </row>
    <row r="16" spans="3:31" ht="18" customHeight="1" x14ac:dyDescent="0.25">
      <c r="C16" s="128"/>
      <c r="AC16" s="122"/>
      <c r="AD16" s="122"/>
      <c r="AE16" s="122"/>
    </row>
    <row r="17" spans="3:32" ht="18" customHeight="1" x14ac:dyDescent="0.25">
      <c r="C17" s="128"/>
      <c r="AC17" s="122"/>
      <c r="AD17" s="122"/>
      <c r="AE17" s="122"/>
    </row>
    <row r="18" spans="3:32" ht="18" customHeight="1" x14ac:dyDescent="0.25">
      <c r="C18" s="128"/>
      <c r="AC18" s="122"/>
      <c r="AD18" s="122"/>
      <c r="AE18" s="122"/>
    </row>
    <row r="19" spans="3:32" ht="18" customHeight="1" x14ac:dyDescent="0.25">
      <c r="C19" s="128"/>
      <c r="AC19" s="122"/>
      <c r="AD19" s="122"/>
      <c r="AE19" s="122"/>
    </row>
    <row r="20" spans="3:32" ht="18" customHeight="1" x14ac:dyDescent="0.25">
      <c r="C20" s="128"/>
      <c r="AC20" s="122"/>
      <c r="AD20" s="122"/>
      <c r="AE20" s="122"/>
    </row>
    <row r="21" spans="3:32" ht="18" customHeight="1" x14ac:dyDescent="0.25">
      <c r="C21" s="128"/>
      <c r="AC21" s="122"/>
      <c r="AD21" s="122"/>
      <c r="AE21" s="122"/>
    </row>
    <row r="22" spans="3:32" ht="18" customHeight="1" x14ac:dyDescent="0.25">
      <c r="AC22" s="122"/>
      <c r="AD22" s="122"/>
      <c r="AE22" s="122"/>
    </row>
    <row r="23" spans="3:32" ht="18" customHeight="1" x14ac:dyDescent="0.25">
      <c r="AC23" s="122"/>
      <c r="AD23" s="122"/>
      <c r="AE23" s="122"/>
    </row>
    <row r="24" spans="3:32" ht="18" customHeight="1" x14ac:dyDescent="0.25">
      <c r="AC24" s="122"/>
      <c r="AD24" s="122"/>
      <c r="AE24" s="122"/>
    </row>
    <row r="25" spans="3:32" ht="18" customHeight="1" x14ac:dyDescent="0.25">
      <c r="AC25" s="122"/>
      <c r="AD25" s="122"/>
      <c r="AE25" s="122"/>
      <c r="AF25" s="134"/>
    </row>
    <row r="26" spans="3:32" ht="18" customHeight="1" thickBot="1" x14ac:dyDescent="0.4">
      <c r="C26" s="132" t="s">
        <v>28</v>
      </c>
      <c r="D26" s="133"/>
      <c r="E26" s="133"/>
      <c r="F26" s="133"/>
      <c r="G26" s="133"/>
      <c r="H26" s="133"/>
      <c r="I26" s="133"/>
      <c r="J26" s="133"/>
      <c r="L26" s="290" t="s">
        <v>29</v>
      </c>
      <c r="M26" s="290"/>
      <c r="N26" s="290"/>
      <c r="O26" s="290"/>
      <c r="P26" s="290"/>
      <c r="Q26" s="290"/>
      <c r="AC26" s="122"/>
      <c r="AD26" s="122"/>
      <c r="AE26" s="122"/>
      <c r="AF26" s="134"/>
    </row>
    <row r="27" spans="3:32" ht="18" customHeight="1" x14ac:dyDescent="0.25">
      <c r="G27" s="149"/>
      <c r="H27" s="152"/>
      <c r="AC27" s="122"/>
      <c r="AD27" s="122"/>
      <c r="AE27" s="122"/>
    </row>
    <row r="28" spans="3:32" ht="18" customHeight="1" x14ac:dyDescent="0.25">
      <c r="C28" s="221" t="s">
        <v>56</v>
      </c>
      <c r="D28" s="222"/>
      <c r="E28" s="222"/>
      <c r="F28" s="171" t="s">
        <v>0</v>
      </c>
      <c r="G28" s="171" t="s">
        <v>2</v>
      </c>
      <c r="H28" s="171" t="s">
        <v>58</v>
      </c>
      <c r="I28" s="171" t="s">
        <v>59</v>
      </c>
      <c r="J28" s="171" t="s">
        <v>6</v>
      </c>
      <c r="AC28" s="122"/>
      <c r="AD28" s="122"/>
      <c r="AE28" s="122"/>
    </row>
    <row r="29" spans="3:32" ht="18" customHeight="1" x14ac:dyDescent="0.25">
      <c r="C29" s="223" t="s">
        <v>7</v>
      </c>
      <c r="D29" s="224"/>
      <c r="E29" s="224"/>
      <c r="F29" s="225">
        <v>6826</v>
      </c>
      <c r="G29" s="174">
        <v>5756</v>
      </c>
      <c r="H29" s="175">
        <v>1397</v>
      </c>
      <c r="I29" s="176">
        <v>-328</v>
      </c>
      <c r="J29" s="213">
        <v>1069</v>
      </c>
      <c r="AC29" s="122"/>
      <c r="AD29" s="122"/>
      <c r="AE29" s="122"/>
    </row>
    <row r="30" spans="3:32" ht="18" customHeight="1" x14ac:dyDescent="0.25">
      <c r="C30" s="223" t="s">
        <v>8</v>
      </c>
      <c r="D30" s="224"/>
      <c r="E30" s="224"/>
      <c r="F30" s="225">
        <v>10006</v>
      </c>
      <c r="G30" s="174">
        <v>8611</v>
      </c>
      <c r="H30" s="175">
        <v>1409</v>
      </c>
      <c r="I30" s="176">
        <v>-14</v>
      </c>
      <c r="J30" s="213">
        <v>1395</v>
      </c>
      <c r="K30" s="124"/>
      <c r="AC30" s="122"/>
      <c r="AD30" s="122"/>
      <c r="AE30" s="122"/>
    </row>
    <row r="31" spans="3:32" ht="18" customHeight="1" x14ac:dyDescent="0.25">
      <c r="C31" s="223" t="s">
        <v>18</v>
      </c>
      <c r="D31" s="224"/>
      <c r="E31" s="224"/>
      <c r="F31" s="225">
        <v>1726</v>
      </c>
      <c r="G31" s="174">
        <v>1289</v>
      </c>
      <c r="H31" s="175">
        <v>436</v>
      </c>
      <c r="I31" s="176">
        <v>0</v>
      </c>
      <c r="J31" s="213">
        <v>436</v>
      </c>
      <c r="K31" s="124"/>
      <c r="AC31" s="122"/>
      <c r="AD31" s="122"/>
      <c r="AE31" s="122"/>
    </row>
    <row r="32" spans="3:32" ht="18" customHeight="1" x14ac:dyDescent="0.25">
      <c r="C32" s="223" t="s">
        <v>9</v>
      </c>
      <c r="D32" s="224"/>
      <c r="E32" s="224"/>
      <c r="F32" s="225">
        <v>1065</v>
      </c>
      <c r="G32" s="174">
        <v>955</v>
      </c>
      <c r="H32" s="175">
        <v>122</v>
      </c>
      <c r="I32" s="176">
        <v>-12</v>
      </c>
      <c r="J32" s="213">
        <v>110</v>
      </c>
      <c r="K32" s="124"/>
      <c r="AC32" s="122"/>
      <c r="AD32" s="122"/>
      <c r="AE32" s="122"/>
    </row>
    <row r="33" spans="1:34" ht="18" customHeight="1" x14ac:dyDescent="0.25">
      <c r="C33" s="226" t="s">
        <v>16</v>
      </c>
      <c r="D33" s="226"/>
      <c r="E33" s="226"/>
      <c r="F33" s="282">
        <v>19622</v>
      </c>
      <c r="G33" s="177">
        <v>16611</v>
      </c>
      <c r="H33" s="284">
        <v>3364</v>
      </c>
      <c r="I33" s="284">
        <v>-354</v>
      </c>
      <c r="J33" s="283">
        <v>3011</v>
      </c>
      <c r="K33" s="124"/>
      <c r="N33" s="291"/>
      <c r="O33" s="291"/>
      <c r="P33" s="123"/>
      <c r="AC33" s="122"/>
      <c r="AD33" s="122"/>
      <c r="AE33" s="122"/>
    </row>
    <row r="34" spans="1:34" ht="18" customHeight="1" x14ac:dyDescent="0.25">
      <c r="C34" s="227" t="s">
        <v>10</v>
      </c>
      <c r="D34" s="228"/>
      <c r="E34" s="228"/>
      <c r="F34" s="180">
        <v>13019</v>
      </c>
      <c r="G34" s="181">
        <v>12556</v>
      </c>
      <c r="H34" s="182">
        <v>504</v>
      </c>
      <c r="I34" s="182">
        <v>-42</v>
      </c>
      <c r="J34" s="183">
        <v>463</v>
      </c>
      <c r="K34" s="124"/>
      <c r="N34" s="291"/>
      <c r="O34" s="291"/>
      <c r="P34" s="123"/>
      <c r="AC34"/>
      <c r="AD34"/>
      <c r="AE34"/>
      <c r="AF34"/>
    </row>
    <row r="35" spans="1:34" ht="18" customHeight="1" x14ac:dyDescent="0.25">
      <c r="C35" s="229" t="s">
        <v>11</v>
      </c>
      <c r="D35" s="228"/>
      <c r="E35" s="228"/>
      <c r="F35" s="180">
        <v>4799</v>
      </c>
      <c r="G35" s="181">
        <v>2948</v>
      </c>
      <c r="H35" s="182">
        <v>2156</v>
      </c>
      <c r="I35" s="182">
        <v>-305</v>
      </c>
      <c r="J35" s="183">
        <v>1851</v>
      </c>
      <c r="K35" s="146"/>
      <c r="N35" s="291"/>
      <c r="O35" s="291"/>
      <c r="AC35"/>
      <c r="AD35"/>
      <c r="AE35"/>
      <c r="AF35"/>
    </row>
    <row r="36" spans="1:34" ht="18" customHeight="1" x14ac:dyDescent="0.25">
      <c r="B36" s="135"/>
      <c r="C36" s="227" t="s">
        <v>12</v>
      </c>
      <c r="D36" s="228"/>
      <c r="E36" s="228"/>
      <c r="F36" s="180">
        <v>938</v>
      </c>
      <c r="G36" s="181">
        <v>808</v>
      </c>
      <c r="H36" s="182">
        <v>135</v>
      </c>
      <c r="I36" s="182">
        <v>-4</v>
      </c>
      <c r="J36" s="183">
        <v>130</v>
      </c>
      <c r="K36" s="124"/>
      <c r="AC36"/>
      <c r="AD36"/>
      <c r="AE36"/>
      <c r="AF36"/>
    </row>
    <row r="37" spans="1:34" ht="18" customHeight="1" x14ac:dyDescent="0.4">
      <c r="B37" s="135"/>
      <c r="C37" s="227" t="s">
        <v>13</v>
      </c>
      <c r="D37" s="249"/>
      <c r="E37" s="249"/>
      <c r="F37" s="180">
        <v>207</v>
      </c>
      <c r="G37" s="181">
        <v>57</v>
      </c>
      <c r="H37" s="182">
        <v>150</v>
      </c>
      <c r="I37" s="182">
        <v>0</v>
      </c>
      <c r="J37" s="183">
        <v>150</v>
      </c>
      <c r="K37" s="124"/>
      <c r="AC37"/>
      <c r="AD37"/>
      <c r="AE37"/>
      <c r="AF37"/>
    </row>
    <row r="38" spans="1:34" ht="18" customHeight="1" x14ac:dyDescent="0.4">
      <c r="B38" s="135"/>
      <c r="C38" s="227" t="s">
        <v>14</v>
      </c>
      <c r="D38" s="249"/>
      <c r="E38" s="249"/>
      <c r="F38" s="180">
        <v>660</v>
      </c>
      <c r="G38" s="181">
        <v>243</v>
      </c>
      <c r="H38" s="182">
        <v>419</v>
      </c>
      <c r="I38" s="182">
        <v>-3</v>
      </c>
      <c r="J38" s="183">
        <v>416</v>
      </c>
      <c r="K38" s="124"/>
      <c r="AC38"/>
      <c r="AD38"/>
      <c r="AE38"/>
      <c r="AF38"/>
    </row>
    <row r="39" spans="1:34" s="131" customFormat="1" ht="18" customHeight="1" x14ac:dyDescent="0.25">
      <c r="A39" s="120"/>
      <c r="K39" s="124"/>
      <c r="L39" s="121"/>
      <c r="M39" s="121"/>
      <c r="N39" s="121"/>
      <c r="O39" s="121"/>
      <c r="P39" s="121"/>
      <c r="Q39" s="121"/>
      <c r="S39"/>
      <c r="T39"/>
      <c r="U39"/>
      <c r="V39"/>
      <c r="W39"/>
      <c r="X39"/>
      <c r="Y39"/>
      <c r="Z39"/>
      <c r="AA39"/>
      <c r="AB39"/>
      <c r="AC39"/>
      <c r="AD39"/>
      <c r="AE39"/>
      <c r="AF39"/>
      <c r="AG39" s="121"/>
      <c r="AH39" s="121"/>
    </row>
    <row r="40" spans="1:34" s="131" customFormat="1" ht="18" customHeight="1" x14ac:dyDescent="0.25">
      <c r="A40" s="120"/>
      <c r="F40" s="281"/>
      <c r="K40" s="124"/>
      <c r="L40" s="121"/>
      <c r="M40" s="121"/>
      <c r="N40" s="121"/>
      <c r="O40" s="121"/>
      <c r="P40" s="121"/>
      <c r="Q40" s="121"/>
      <c r="S40"/>
      <c r="T40"/>
      <c r="U40"/>
      <c r="V40"/>
      <c r="W40"/>
      <c r="X40"/>
      <c r="Y40"/>
      <c r="Z40"/>
      <c r="AA40"/>
      <c r="AB40"/>
      <c r="AC40"/>
      <c r="AD40"/>
      <c r="AE40"/>
      <c r="AF40"/>
      <c r="AG40" s="121"/>
      <c r="AH40" s="121"/>
    </row>
    <row r="41" spans="1:34" s="131" customFormat="1" ht="18" customHeight="1" x14ac:dyDescent="0.25">
      <c r="A41" s="120"/>
      <c r="K41" s="124"/>
      <c r="L41" s="121"/>
      <c r="M41" s="121"/>
      <c r="N41" s="121"/>
      <c r="O41" s="121"/>
      <c r="P41" s="121"/>
      <c r="Q41" s="121"/>
      <c r="S41"/>
      <c r="T41"/>
      <c r="U41"/>
      <c r="V41"/>
      <c r="W41"/>
      <c r="X41"/>
      <c r="Y41"/>
      <c r="Z41"/>
      <c r="AA41"/>
      <c r="AB41"/>
      <c r="AC41"/>
      <c r="AD41"/>
      <c r="AE41"/>
      <c r="AF41"/>
      <c r="AG41" s="121"/>
      <c r="AH41" s="121"/>
    </row>
    <row r="42" spans="1:34" s="131" customFormat="1" ht="18" customHeight="1" thickBot="1" x14ac:dyDescent="0.4">
      <c r="A42" s="120"/>
      <c r="C42" s="132" t="s">
        <v>30</v>
      </c>
      <c r="D42" s="133"/>
      <c r="E42" s="133"/>
      <c r="F42" s="133"/>
      <c r="G42" s="133"/>
      <c r="H42" s="133"/>
      <c r="I42" s="292" t="s">
        <v>6</v>
      </c>
      <c r="J42" s="292"/>
      <c r="K42" s="124"/>
      <c r="L42" s="121"/>
      <c r="M42" s="121"/>
      <c r="N42" s="121"/>
      <c r="O42" s="121"/>
      <c r="P42" s="121"/>
      <c r="Q42" s="121"/>
      <c r="S42"/>
      <c r="T42"/>
      <c r="U42"/>
      <c r="V42"/>
      <c r="W42"/>
      <c r="X42"/>
      <c r="Y42"/>
      <c r="Z42"/>
      <c r="AA42"/>
      <c r="AB42"/>
      <c r="AC42"/>
      <c r="AD42"/>
      <c r="AE42"/>
      <c r="AF42"/>
      <c r="AG42" s="121"/>
      <c r="AH42" s="121"/>
    </row>
    <row r="43" spans="1:34" s="131" customFormat="1" ht="18" customHeight="1" x14ac:dyDescent="0.25">
      <c r="A43" s="120"/>
      <c r="K43" s="124"/>
      <c r="S43"/>
      <c r="T43"/>
      <c r="U43"/>
      <c r="V43"/>
      <c r="W43"/>
      <c r="X43"/>
      <c r="Y43"/>
      <c r="Z43"/>
      <c r="AA43"/>
      <c r="AB43"/>
      <c r="AC43"/>
      <c r="AD43"/>
      <c r="AE43"/>
      <c r="AF43"/>
      <c r="AG43" s="121"/>
      <c r="AH43" s="121"/>
    </row>
    <row r="44" spans="1:34" s="131" customFormat="1" ht="18" customHeight="1" x14ac:dyDescent="0.25">
      <c r="A44" s="120"/>
      <c r="C44" s="230" t="s">
        <v>17</v>
      </c>
      <c r="D44" s="222"/>
      <c r="E44" s="222"/>
      <c r="F44" s="222"/>
      <c r="G44" s="231" t="s">
        <v>0</v>
      </c>
      <c r="H44" s="231" t="s">
        <v>2</v>
      </c>
      <c r="I44" s="231" t="s">
        <v>17</v>
      </c>
      <c r="J44" s="232" t="s">
        <v>5</v>
      </c>
      <c r="K44" s="121"/>
      <c r="L44" s="121"/>
      <c r="M44" s="121"/>
      <c r="N44" s="121"/>
      <c r="O44" s="121"/>
      <c r="P44" s="121"/>
      <c r="Q44" s="121"/>
      <c r="S44"/>
      <c r="T44"/>
      <c r="U44"/>
      <c r="V44"/>
      <c r="W44"/>
      <c r="X44"/>
      <c r="Y44"/>
      <c r="Z44"/>
      <c r="AA44"/>
      <c r="AB44"/>
      <c r="AC44"/>
      <c r="AD44"/>
      <c r="AE44"/>
      <c r="AF44"/>
      <c r="AG44" s="121"/>
      <c r="AH44" s="121"/>
    </row>
    <row r="45" spans="1:34" s="131" customFormat="1" ht="18" customHeight="1" x14ac:dyDescent="0.25">
      <c r="A45" s="120"/>
      <c r="C45" s="233" t="s">
        <v>10</v>
      </c>
      <c r="D45" s="228"/>
      <c r="E45" s="228"/>
      <c r="F45" s="228"/>
      <c r="G45" s="184">
        <v>16444</v>
      </c>
      <c r="H45" s="185">
        <v>16597</v>
      </c>
      <c r="I45" s="200">
        <v>-153</v>
      </c>
      <c r="J45" s="186">
        <v>-0.01</v>
      </c>
      <c r="K45" s="121"/>
      <c r="S45"/>
      <c r="T45"/>
      <c r="U45"/>
      <c r="V45"/>
      <c r="W45"/>
      <c r="X45"/>
      <c r="Y45"/>
      <c r="Z45"/>
      <c r="AA45"/>
      <c r="AB45"/>
      <c r="AC45" s="121"/>
      <c r="AD45" s="121"/>
      <c r="AE45" s="121"/>
      <c r="AF45" s="121"/>
      <c r="AG45" s="121"/>
      <c r="AH45" s="121"/>
    </row>
    <row r="46" spans="1:34" s="131" customFormat="1" ht="18" customHeight="1" thickBot="1" x14ac:dyDescent="0.45">
      <c r="A46" s="120"/>
      <c r="C46" s="234" t="s">
        <v>40</v>
      </c>
      <c r="D46" s="249"/>
      <c r="E46" s="249"/>
      <c r="F46" s="249"/>
      <c r="G46" s="188">
        <v>2027</v>
      </c>
      <c r="H46" s="202">
        <v>2238</v>
      </c>
      <c r="I46" s="206">
        <v>-211</v>
      </c>
      <c r="J46" s="204">
        <v>-0.09</v>
      </c>
      <c r="K46" s="121"/>
      <c r="L46" s="158" t="s">
        <v>31</v>
      </c>
      <c r="M46" s="158"/>
      <c r="N46" s="158"/>
      <c r="O46" s="158"/>
      <c r="P46" s="158"/>
      <c r="Q46" s="158"/>
      <c r="S46"/>
      <c r="T46"/>
      <c r="U46"/>
      <c r="V46"/>
      <c r="W46"/>
      <c r="X46"/>
      <c r="Y46"/>
      <c r="Z46"/>
      <c r="AA46"/>
      <c r="AB46"/>
      <c r="AC46" s="121"/>
      <c r="AD46" s="121"/>
      <c r="AE46" s="121"/>
      <c r="AF46" s="121"/>
      <c r="AG46" s="121"/>
      <c r="AH46" s="121"/>
    </row>
    <row r="47" spans="1:34" s="131" customFormat="1" ht="18" customHeight="1" x14ac:dyDescent="0.4">
      <c r="A47" s="120"/>
      <c r="C47" s="234" t="s">
        <v>41</v>
      </c>
      <c r="D47" s="249"/>
      <c r="E47" s="249"/>
      <c r="F47" s="249"/>
      <c r="G47" s="188">
        <v>1411</v>
      </c>
      <c r="H47" s="202">
        <v>1473</v>
      </c>
      <c r="I47" s="206">
        <v>-62</v>
      </c>
      <c r="J47" s="204">
        <v>-0.04</v>
      </c>
      <c r="K47" s="121"/>
      <c r="L47" s="121"/>
      <c r="M47" s="121"/>
      <c r="N47" s="121"/>
      <c r="O47" s="121"/>
      <c r="P47" s="121"/>
      <c r="Q47" s="121"/>
      <c r="S47"/>
      <c r="T47"/>
      <c r="U47"/>
      <c r="V47"/>
      <c r="W47"/>
      <c r="X47"/>
      <c r="Y47"/>
      <c r="Z47"/>
      <c r="AA47"/>
      <c r="AB47"/>
      <c r="AC47" s="121"/>
      <c r="AD47" s="121"/>
      <c r="AE47" s="121"/>
      <c r="AF47" s="121"/>
      <c r="AG47" s="121"/>
      <c r="AH47" s="121"/>
    </row>
    <row r="48" spans="1:34" s="131" customFormat="1" ht="18" customHeight="1" x14ac:dyDescent="0.4">
      <c r="A48" s="120"/>
      <c r="C48" s="234" t="s">
        <v>42</v>
      </c>
      <c r="D48" s="249"/>
      <c r="E48" s="249"/>
      <c r="F48" s="249"/>
      <c r="G48" s="188">
        <v>1751</v>
      </c>
      <c r="H48" s="202">
        <v>2057</v>
      </c>
      <c r="I48" s="206">
        <v>-307</v>
      </c>
      <c r="J48" s="204">
        <v>-0.15</v>
      </c>
      <c r="K48" s="121"/>
      <c r="L48" s="121"/>
      <c r="M48" s="121"/>
      <c r="N48" s="121"/>
      <c r="O48" s="121"/>
      <c r="P48" s="121"/>
      <c r="Q48" s="121"/>
      <c r="S48"/>
      <c r="T48"/>
      <c r="U48"/>
      <c r="V48"/>
      <c r="W48"/>
      <c r="X48"/>
      <c r="Y48"/>
      <c r="Z48"/>
      <c r="AA48"/>
      <c r="AB48"/>
      <c r="AC48" s="121"/>
      <c r="AD48" s="121"/>
      <c r="AE48" s="121"/>
      <c r="AF48" s="121"/>
      <c r="AG48" s="121"/>
      <c r="AH48" s="121"/>
    </row>
    <row r="49" spans="1:34" s="131" customFormat="1" ht="18" customHeight="1" x14ac:dyDescent="0.25">
      <c r="A49" s="120"/>
      <c r="C49" s="227" t="s">
        <v>7</v>
      </c>
      <c r="D49" s="228"/>
      <c r="E49" s="228"/>
      <c r="F49" s="228"/>
      <c r="G49" s="188">
        <v>5189</v>
      </c>
      <c r="H49" s="202">
        <v>5768</v>
      </c>
      <c r="I49" s="206">
        <v>-579</v>
      </c>
      <c r="J49" s="204">
        <v>-0.1</v>
      </c>
      <c r="K49" s="121"/>
      <c r="L49" s="121"/>
      <c r="M49" s="121"/>
      <c r="N49" s="121"/>
      <c r="O49" s="121"/>
      <c r="P49" s="121"/>
      <c r="Q49" s="121"/>
      <c r="S49"/>
      <c r="T49"/>
      <c r="U49"/>
      <c r="V49"/>
      <c r="W49"/>
      <c r="X49"/>
      <c r="Y49"/>
      <c r="Z49"/>
      <c r="AA49"/>
      <c r="AB49"/>
      <c r="AC49" s="121"/>
      <c r="AD49" s="121"/>
      <c r="AE49" s="121"/>
      <c r="AF49" s="121"/>
      <c r="AG49" s="121"/>
      <c r="AH49" s="121"/>
    </row>
    <row r="50" spans="1:34" s="131" customFormat="1" ht="18" customHeight="1" x14ac:dyDescent="0.25">
      <c r="A50" s="120"/>
      <c r="C50" s="227" t="s">
        <v>8</v>
      </c>
      <c r="D50" s="228"/>
      <c r="E50" s="228"/>
      <c r="F50" s="228"/>
      <c r="G50" s="188">
        <v>9890</v>
      </c>
      <c r="H50" s="202">
        <v>9806</v>
      </c>
      <c r="I50" s="203">
        <v>84</v>
      </c>
      <c r="J50" s="204">
        <v>0.01</v>
      </c>
      <c r="K50" s="146"/>
      <c r="L50" s="121"/>
      <c r="P50" s="121"/>
      <c r="Q50" s="121"/>
      <c r="S50"/>
      <c r="T50"/>
      <c r="U50"/>
      <c r="V50"/>
      <c r="W50"/>
      <c r="X50"/>
      <c r="Y50"/>
      <c r="Z50"/>
      <c r="AA50"/>
      <c r="AB50"/>
      <c r="AC50" s="121"/>
      <c r="AD50" s="121"/>
      <c r="AE50" s="121"/>
      <c r="AF50" s="121"/>
      <c r="AG50" s="121"/>
      <c r="AH50" s="121"/>
    </row>
    <row r="51" spans="1:34" s="131" customFormat="1" ht="18" customHeight="1" x14ac:dyDescent="0.25">
      <c r="A51" s="120"/>
      <c r="C51" s="227" t="s">
        <v>18</v>
      </c>
      <c r="D51" s="233"/>
      <c r="E51" s="233"/>
      <c r="F51" s="233"/>
      <c r="G51" s="188">
        <v>1365</v>
      </c>
      <c r="H51" s="205">
        <v>1023</v>
      </c>
      <c r="I51" s="203">
        <v>342</v>
      </c>
      <c r="J51" s="204">
        <v>0.33</v>
      </c>
      <c r="K51" s="124"/>
      <c r="L51" s="121"/>
      <c r="N51" s="157"/>
      <c r="P51" s="121"/>
      <c r="Q51" s="121"/>
      <c r="S51"/>
      <c r="T51"/>
      <c r="U51"/>
      <c r="V51"/>
      <c r="W51"/>
      <c r="X51"/>
      <c r="Y51"/>
      <c r="Z51"/>
      <c r="AA51"/>
      <c r="AB51"/>
      <c r="AC51" s="121"/>
      <c r="AD51" s="121"/>
      <c r="AE51" s="121"/>
      <c r="AF51" s="121"/>
      <c r="AG51" s="121"/>
      <c r="AH51" s="121"/>
    </row>
    <row r="52" spans="1:34" s="131" customFormat="1" ht="18" customHeight="1" x14ac:dyDescent="0.25">
      <c r="A52" s="120"/>
      <c r="C52" s="233" t="s">
        <v>11</v>
      </c>
      <c r="D52" s="228"/>
      <c r="E52" s="228"/>
      <c r="F52" s="228"/>
      <c r="G52" s="184">
        <v>4185</v>
      </c>
      <c r="H52" s="275">
        <v>1808</v>
      </c>
      <c r="I52" s="201">
        <v>2377</v>
      </c>
      <c r="J52" s="186">
        <v>1.32</v>
      </c>
      <c r="K52" s="124"/>
      <c r="O52" s="123"/>
      <c r="P52" s="121"/>
      <c r="Q52" s="121"/>
      <c r="S52"/>
      <c r="T52"/>
      <c r="U52"/>
      <c r="V52"/>
      <c r="W52"/>
      <c r="X52"/>
      <c r="Y52"/>
      <c r="Z52"/>
      <c r="AA52"/>
      <c r="AB52"/>
    </row>
    <row r="53" spans="1:34" s="131" customFormat="1" ht="18" customHeight="1" x14ac:dyDescent="0.25">
      <c r="A53" s="120"/>
      <c r="C53" s="227" t="s">
        <v>7</v>
      </c>
      <c r="D53" s="224"/>
      <c r="E53" s="224"/>
      <c r="F53" s="224"/>
      <c r="G53" s="188">
        <v>577</v>
      </c>
      <c r="H53" s="205">
        <v>337</v>
      </c>
      <c r="I53" s="203">
        <v>240</v>
      </c>
      <c r="J53" s="204">
        <v>0.71</v>
      </c>
      <c r="K53" s="124"/>
      <c r="M53" s="123"/>
      <c r="N53" s="291"/>
      <c r="O53" s="291"/>
      <c r="P53" s="123"/>
      <c r="S53"/>
      <c r="T53"/>
      <c r="U53"/>
      <c r="V53"/>
      <c r="W53"/>
      <c r="X53"/>
      <c r="Y53"/>
      <c r="Z53"/>
      <c r="AA53"/>
      <c r="AB53"/>
    </row>
    <row r="54" spans="1:34" s="131" customFormat="1" ht="18" customHeight="1" x14ac:dyDescent="0.25">
      <c r="A54" s="120"/>
      <c r="C54" s="227" t="s">
        <v>8</v>
      </c>
      <c r="D54" s="235"/>
      <c r="E54" s="235"/>
      <c r="F54" s="235"/>
      <c r="G54" s="188">
        <v>2694</v>
      </c>
      <c r="H54" s="205">
        <v>791</v>
      </c>
      <c r="I54" s="203">
        <v>1903</v>
      </c>
      <c r="J54" s="204">
        <v>2.41</v>
      </c>
      <c r="K54" s="124"/>
      <c r="N54" s="291"/>
      <c r="O54" s="291"/>
      <c r="P54" s="123"/>
      <c r="S54"/>
      <c r="T54"/>
      <c r="U54"/>
      <c r="V54"/>
      <c r="W54"/>
      <c r="X54"/>
      <c r="Y54"/>
      <c r="Z54"/>
      <c r="AA54"/>
      <c r="AB54"/>
    </row>
    <row r="55" spans="1:34" s="131" customFormat="1" ht="18" customHeight="1" x14ac:dyDescent="0.25">
      <c r="A55" s="120"/>
      <c r="C55" s="227" t="s">
        <v>18</v>
      </c>
      <c r="D55" s="233"/>
      <c r="E55" s="233"/>
      <c r="F55" s="233"/>
      <c r="G55" s="188">
        <v>555</v>
      </c>
      <c r="H55" s="205">
        <v>290</v>
      </c>
      <c r="I55" s="203">
        <v>264</v>
      </c>
      <c r="J55" s="204">
        <v>0.91</v>
      </c>
      <c r="K55" s="124"/>
      <c r="M55" s="121"/>
      <c r="N55" s="291"/>
      <c r="O55" s="291"/>
      <c r="P55" s="121"/>
      <c r="Q55" s="121"/>
      <c r="S55"/>
      <c r="T55"/>
      <c r="U55"/>
      <c r="V55"/>
      <c r="W55"/>
      <c r="X55"/>
      <c r="Y55"/>
      <c r="Z55"/>
      <c r="AA55"/>
      <c r="AB55"/>
    </row>
    <row r="56" spans="1:34" s="131" customFormat="1" ht="18" customHeight="1" x14ac:dyDescent="0.4">
      <c r="A56" s="120"/>
      <c r="C56" s="227" t="s">
        <v>9</v>
      </c>
      <c r="D56" s="249"/>
      <c r="E56" s="249"/>
      <c r="F56" s="249"/>
      <c r="G56" s="188">
        <v>359</v>
      </c>
      <c r="H56" s="205">
        <v>390</v>
      </c>
      <c r="I56" s="206">
        <v>-30</v>
      </c>
      <c r="J56" s="204">
        <v>-0.08</v>
      </c>
      <c r="K56" s="124"/>
      <c r="M56" s="121"/>
      <c r="N56" s="123"/>
      <c r="O56" s="123"/>
      <c r="P56" s="121"/>
      <c r="Q56" s="121"/>
      <c r="S56"/>
      <c r="T56"/>
      <c r="U56"/>
      <c r="V56"/>
      <c r="W56"/>
      <c r="X56"/>
      <c r="Y56"/>
      <c r="Z56"/>
      <c r="AA56"/>
      <c r="AB56"/>
    </row>
    <row r="57" spans="1:34" s="131" customFormat="1" ht="18" customHeight="1" x14ac:dyDescent="0.4">
      <c r="A57" s="120"/>
      <c r="C57" s="233" t="s">
        <v>12</v>
      </c>
      <c r="D57" s="249"/>
      <c r="E57" s="249"/>
      <c r="F57" s="249"/>
      <c r="G57" s="184">
        <v>540</v>
      </c>
      <c r="H57" s="275">
        <v>489</v>
      </c>
      <c r="I57" s="201">
        <v>52</v>
      </c>
      <c r="J57" s="186">
        <v>0.11</v>
      </c>
      <c r="K57" s="124"/>
      <c r="M57" s="121"/>
      <c r="N57" s="121"/>
      <c r="O57" s="121"/>
      <c r="P57" s="121"/>
      <c r="Q57" s="121"/>
      <c r="S57"/>
      <c r="T57"/>
      <c r="U57"/>
      <c r="V57"/>
      <c r="W57"/>
      <c r="X57"/>
      <c r="Y57"/>
      <c r="Z57"/>
      <c r="AA57"/>
      <c r="AB57"/>
    </row>
    <row r="58" spans="1:34" s="131" customFormat="1" ht="18" customHeight="1" x14ac:dyDescent="0.4">
      <c r="A58" s="120"/>
      <c r="C58" s="229" t="s">
        <v>8</v>
      </c>
      <c r="D58" s="249"/>
      <c r="E58" s="249"/>
      <c r="F58" s="249"/>
      <c r="G58" s="188">
        <v>145</v>
      </c>
      <c r="H58" s="205">
        <v>169</v>
      </c>
      <c r="I58" s="206">
        <v>-23</v>
      </c>
      <c r="J58" s="204">
        <v>-0.14000000000000001</v>
      </c>
      <c r="K58" s="124"/>
      <c r="L58" s="121"/>
      <c r="M58" s="121"/>
      <c r="N58" s="121"/>
      <c r="O58" s="121"/>
      <c r="P58" s="121"/>
      <c r="Q58" s="121"/>
      <c r="S58"/>
      <c r="T58"/>
      <c r="U58"/>
      <c r="V58"/>
      <c r="W58"/>
      <c r="X58"/>
      <c r="Y58"/>
      <c r="Z58"/>
      <c r="AA58"/>
      <c r="AB58"/>
    </row>
    <row r="59" spans="1:34" s="131" customFormat="1" ht="18" customHeight="1" x14ac:dyDescent="0.25">
      <c r="A59" s="120"/>
      <c r="C59" s="197" t="s">
        <v>9</v>
      </c>
      <c r="D59" s="250"/>
      <c r="E59" s="250"/>
      <c r="F59" s="250"/>
      <c r="G59" s="189">
        <v>395</v>
      </c>
      <c r="H59" s="236">
        <v>320</v>
      </c>
      <c r="I59" s="237">
        <v>75</v>
      </c>
      <c r="J59" s="238">
        <v>0.23</v>
      </c>
      <c r="K59" s="124"/>
      <c r="L59" s="121"/>
      <c r="M59" s="121"/>
      <c r="N59" s="121"/>
      <c r="O59" s="121"/>
      <c r="P59" s="121"/>
      <c r="Q59" s="121"/>
      <c r="S59"/>
      <c r="T59"/>
      <c r="U59"/>
      <c r="V59"/>
      <c r="W59"/>
      <c r="X59"/>
      <c r="Y59"/>
      <c r="Z59"/>
      <c r="AA59"/>
      <c r="AB59"/>
    </row>
    <row r="60" spans="1:34" s="131" customFormat="1" ht="18" customHeight="1" x14ac:dyDescent="0.25">
      <c r="A60" s="120"/>
      <c r="C60" s="221" t="s">
        <v>16</v>
      </c>
      <c r="D60" s="221"/>
      <c r="E60" s="221"/>
      <c r="F60" s="221"/>
      <c r="G60" s="220">
        <v>21170</v>
      </c>
      <c r="H60" s="239">
        <v>18893</v>
      </c>
      <c r="I60" s="240">
        <v>2276</v>
      </c>
      <c r="J60" s="241">
        <v>0.12</v>
      </c>
      <c r="K60" s="124"/>
      <c r="L60" s="121"/>
      <c r="M60" s="121"/>
      <c r="N60" s="121"/>
      <c r="O60" s="121"/>
      <c r="P60" s="121"/>
      <c r="Q60" s="121"/>
      <c r="S60"/>
      <c r="T60"/>
      <c r="U60"/>
      <c r="V60"/>
      <c r="W60"/>
      <c r="X60"/>
      <c r="Y60"/>
      <c r="Z60"/>
      <c r="AA60"/>
      <c r="AB60"/>
    </row>
    <row r="61" spans="1:34" s="131" customFormat="1" ht="18" customHeight="1" x14ac:dyDescent="0.25">
      <c r="A61" s="120"/>
      <c r="C61" s="227" t="s">
        <v>7</v>
      </c>
      <c r="D61" s="228"/>
      <c r="E61" s="242"/>
      <c r="F61" s="242"/>
      <c r="G61" s="188">
        <v>5766</v>
      </c>
      <c r="H61" s="202">
        <v>6105</v>
      </c>
      <c r="I61" s="203">
        <v>-339</v>
      </c>
      <c r="J61" s="204">
        <v>-0.06</v>
      </c>
      <c r="K61" s="124"/>
      <c r="L61" s="121"/>
      <c r="M61" s="121"/>
      <c r="N61" s="121"/>
      <c r="O61" s="121"/>
      <c r="P61" s="121"/>
      <c r="Q61" s="121"/>
      <c r="S61"/>
      <c r="T61"/>
      <c r="U61"/>
      <c r="V61"/>
      <c r="W61"/>
      <c r="X61"/>
      <c r="Y61"/>
      <c r="Z61"/>
      <c r="AA61"/>
      <c r="AB61"/>
    </row>
    <row r="62" spans="1:34" s="131" customFormat="1" ht="18" customHeight="1" x14ac:dyDescent="0.4">
      <c r="A62" s="120"/>
      <c r="C62" s="227" t="s">
        <v>8</v>
      </c>
      <c r="D62" s="228"/>
      <c r="E62" s="249"/>
      <c r="F62" s="249"/>
      <c r="G62" s="188">
        <v>12730</v>
      </c>
      <c r="H62" s="202">
        <v>10765</v>
      </c>
      <c r="I62" s="203">
        <v>1964</v>
      </c>
      <c r="J62" s="204">
        <v>0.18</v>
      </c>
      <c r="K62" s="124"/>
      <c r="S62"/>
      <c r="T62"/>
      <c r="U62"/>
      <c r="V62"/>
      <c r="W62"/>
      <c r="X62"/>
      <c r="Y62"/>
      <c r="Z62"/>
      <c r="AA62"/>
      <c r="AB62"/>
    </row>
    <row r="63" spans="1:34" s="131" customFormat="1" ht="18" customHeight="1" x14ac:dyDescent="0.4">
      <c r="A63" s="120"/>
      <c r="C63" s="227" t="s">
        <v>18</v>
      </c>
      <c r="D63" s="228"/>
      <c r="E63" s="249"/>
      <c r="F63" s="249"/>
      <c r="G63" s="188">
        <v>1920</v>
      </c>
      <c r="H63" s="202">
        <v>1313</v>
      </c>
      <c r="I63" s="203">
        <v>606</v>
      </c>
      <c r="J63" s="204">
        <v>0.46</v>
      </c>
      <c r="K63" s="124"/>
      <c r="S63"/>
      <c r="T63"/>
      <c r="U63"/>
      <c r="V63"/>
      <c r="W63"/>
      <c r="X63"/>
      <c r="Y63"/>
      <c r="Z63"/>
      <c r="AA63"/>
      <c r="AB63"/>
      <c r="AC63" s="122"/>
      <c r="AD63" s="122"/>
    </row>
    <row r="64" spans="1:34" s="131" customFormat="1" ht="18" customHeight="1" x14ac:dyDescent="0.4">
      <c r="A64" s="120"/>
      <c r="C64" s="227" t="s">
        <v>9</v>
      </c>
      <c r="D64" s="224"/>
      <c r="E64" s="249"/>
      <c r="F64" s="249"/>
      <c r="G64" s="188">
        <v>754</v>
      </c>
      <c r="H64" s="205">
        <v>710</v>
      </c>
      <c r="I64" s="206">
        <v>45</v>
      </c>
      <c r="J64" s="204">
        <v>0.06</v>
      </c>
      <c r="K64" s="124"/>
      <c r="S64"/>
      <c r="T64"/>
      <c r="U64"/>
      <c r="V64"/>
      <c r="W64"/>
      <c r="X64"/>
      <c r="Y64"/>
      <c r="Z64"/>
      <c r="AA64"/>
      <c r="AB64"/>
      <c r="AC64" s="122"/>
      <c r="AD64" s="122"/>
    </row>
    <row r="65" spans="2:30" ht="18" customHeight="1" x14ac:dyDescent="0.25">
      <c r="B65" s="135"/>
      <c r="K65" s="124"/>
      <c r="R65" s="131"/>
      <c r="AC65" s="122"/>
      <c r="AD65" s="122"/>
    </row>
    <row r="66" spans="2:30" ht="18" customHeight="1" x14ac:dyDescent="0.25">
      <c r="B66" s="135"/>
      <c r="K66" s="124"/>
      <c r="R66" s="131"/>
      <c r="AC66" s="122"/>
      <c r="AD66" s="122"/>
    </row>
    <row r="67" spans="2:30" ht="18" customHeight="1" x14ac:dyDescent="0.25">
      <c r="B67" s="135"/>
      <c r="R67" s="131"/>
      <c r="AC67" s="122"/>
      <c r="AD67" s="122"/>
    </row>
    <row r="68" spans="2:30" ht="18" customHeight="1" thickBot="1" x14ac:dyDescent="0.4">
      <c r="B68" s="135"/>
      <c r="C68" s="132" t="s">
        <v>15</v>
      </c>
      <c r="D68" s="133"/>
      <c r="E68" s="133"/>
      <c r="F68" s="133"/>
      <c r="G68" s="133"/>
      <c r="H68" s="133"/>
      <c r="I68" s="133"/>
      <c r="J68" s="133"/>
      <c r="L68" s="295" t="s">
        <v>19</v>
      </c>
      <c r="M68" s="295"/>
      <c r="N68" s="296"/>
      <c r="O68" s="297" t="s">
        <v>32</v>
      </c>
      <c r="P68" s="295"/>
      <c r="Q68" s="295"/>
      <c r="R68" s="131"/>
      <c r="AC68" s="122"/>
      <c r="AD68" s="122"/>
    </row>
    <row r="69" spans="2:30" ht="18" customHeight="1" x14ac:dyDescent="0.25">
      <c r="B69" s="135"/>
      <c r="C69" s="131"/>
      <c r="D69" s="131"/>
      <c r="E69" s="131"/>
      <c r="F69" s="131"/>
      <c r="G69" s="131"/>
      <c r="H69" s="131"/>
      <c r="I69" s="131"/>
      <c r="J69" s="131"/>
      <c r="R69" s="131"/>
      <c r="AC69" s="122"/>
      <c r="AD69" s="122"/>
    </row>
    <row r="70" spans="2:30" ht="18" customHeight="1" x14ac:dyDescent="0.25">
      <c r="B70" s="135"/>
      <c r="C70" s="230" t="s">
        <v>19</v>
      </c>
      <c r="D70" s="222"/>
      <c r="E70" s="222"/>
      <c r="F70" s="231" t="s">
        <v>0</v>
      </c>
      <c r="G70" s="231" t="s">
        <v>2</v>
      </c>
      <c r="H70" s="232" t="s">
        <v>6</v>
      </c>
      <c r="I70" s="231" t="s">
        <v>76</v>
      </c>
      <c r="J70" s="231" t="s">
        <v>77</v>
      </c>
      <c r="L70" s="293"/>
      <c r="R70" s="131"/>
      <c r="AC70" s="122"/>
      <c r="AD70" s="122"/>
    </row>
    <row r="71" spans="2:30" ht="18" customHeight="1" x14ac:dyDescent="0.25">
      <c r="B71" s="135"/>
      <c r="C71" s="243" t="s">
        <v>10</v>
      </c>
      <c r="D71" s="228"/>
      <c r="E71" s="228"/>
      <c r="F71" s="193">
        <v>0.32</v>
      </c>
      <c r="G71" s="194">
        <v>0.31</v>
      </c>
      <c r="H71" s="279">
        <v>0.2</v>
      </c>
      <c r="I71" s="193">
        <v>0.28000000000000003</v>
      </c>
      <c r="J71" s="194">
        <v>0.28999999999999998</v>
      </c>
      <c r="K71" s="124"/>
      <c r="L71" s="293"/>
      <c r="M71" s="131"/>
      <c r="N71" s="131"/>
      <c r="O71" s="131"/>
      <c r="P71" s="131"/>
      <c r="Q71" s="131"/>
      <c r="R71" s="131"/>
      <c r="AC71" s="122"/>
      <c r="AD71" s="122"/>
    </row>
    <row r="72" spans="2:30" ht="18" customHeight="1" x14ac:dyDescent="0.25">
      <c r="B72" s="135"/>
      <c r="C72" s="234" t="s">
        <v>40</v>
      </c>
      <c r="D72" s="228"/>
      <c r="E72" s="228"/>
      <c r="F72" s="190">
        <v>0.24</v>
      </c>
      <c r="G72" s="191">
        <v>0.26</v>
      </c>
      <c r="H72" s="192">
        <v>-3</v>
      </c>
      <c r="I72" s="190">
        <v>0.18</v>
      </c>
      <c r="J72" s="191">
        <v>0.21</v>
      </c>
      <c r="K72" s="124"/>
      <c r="L72" s="137"/>
      <c r="R72" s="131"/>
      <c r="AC72" s="122"/>
      <c r="AD72" s="122"/>
    </row>
    <row r="73" spans="2:30" ht="18" customHeight="1" x14ac:dyDescent="0.25">
      <c r="B73" s="135"/>
      <c r="C73" s="234" t="s">
        <v>41</v>
      </c>
      <c r="D73" s="228"/>
      <c r="E73" s="228"/>
      <c r="F73" s="190">
        <v>0.28000000000000003</v>
      </c>
      <c r="G73" s="191">
        <v>0.28999999999999998</v>
      </c>
      <c r="H73" s="192">
        <v>-1</v>
      </c>
      <c r="I73" s="190">
        <v>0.23</v>
      </c>
      <c r="J73" s="191">
        <v>0.24</v>
      </c>
      <c r="K73" s="124"/>
      <c r="L73" s="294"/>
      <c r="R73" s="131"/>
      <c r="AC73" s="122"/>
      <c r="AD73" s="122"/>
    </row>
    <row r="74" spans="2:30" ht="18" customHeight="1" x14ac:dyDescent="0.25">
      <c r="C74" s="234" t="s">
        <v>42</v>
      </c>
      <c r="D74" s="233"/>
      <c r="E74" s="233"/>
      <c r="F74" s="190">
        <v>0.24</v>
      </c>
      <c r="G74" s="191">
        <v>0.27</v>
      </c>
      <c r="H74" s="192">
        <v>-3</v>
      </c>
      <c r="I74" s="190">
        <v>0.22</v>
      </c>
      <c r="J74" s="191">
        <v>0.2</v>
      </c>
      <c r="K74" s="124"/>
      <c r="L74" s="294"/>
      <c r="R74" s="131"/>
      <c r="AC74" s="122"/>
      <c r="AD74" s="122"/>
    </row>
    <row r="75" spans="2:30" ht="18" customHeight="1" x14ac:dyDescent="0.25">
      <c r="B75" s="135"/>
      <c r="C75" s="227" t="s">
        <v>7</v>
      </c>
      <c r="D75" s="228"/>
      <c r="E75" s="228"/>
      <c r="F75" s="190">
        <v>0.25</v>
      </c>
      <c r="G75" s="191">
        <v>0.27</v>
      </c>
      <c r="H75" s="192">
        <v>-2</v>
      </c>
      <c r="I75" s="190">
        <v>0.21</v>
      </c>
      <c r="J75" s="191">
        <v>0.22</v>
      </c>
      <c r="K75" s="124"/>
      <c r="L75" s="293"/>
      <c r="R75" s="131"/>
      <c r="AC75" s="122"/>
      <c r="AD75" s="122"/>
    </row>
    <row r="76" spans="2:30" ht="18" customHeight="1" x14ac:dyDescent="0.25">
      <c r="B76" s="135"/>
      <c r="C76" s="227" t="s">
        <v>8</v>
      </c>
      <c r="D76" s="228"/>
      <c r="E76" s="228"/>
      <c r="F76" s="190">
        <v>0.36</v>
      </c>
      <c r="G76" s="191">
        <v>0.34</v>
      </c>
      <c r="H76" s="192">
        <v>2</v>
      </c>
      <c r="I76" s="190">
        <v>0.33</v>
      </c>
      <c r="J76" s="191">
        <v>0.33</v>
      </c>
      <c r="K76" s="124"/>
      <c r="L76" s="293"/>
      <c r="R76" s="131"/>
      <c r="AC76" s="122"/>
      <c r="AD76" s="122"/>
    </row>
    <row r="77" spans="2:30" ht="18" customHeight="1" x14ac:dyDescent="0.25">
      <c r="B77" s="135"/>
      <c r="C77" s="227" t="s">
        <v>18</v>
      </c>
      <c r="D77" s="235"/>
      <c r="E77" s="235"/>
      <c r="F77" s="190">
        <v>0.36</v>
      </c>
      <c r="G77" s="191">
        <v>0.32</v>
      </c>
      <c r="H77" s="192">
        <v>5</v>
      </c>
      <c r="I77" s="190">
        <v>0.38</v>
      </c>
      <c r="J77" s="191">
        <v>0.34</v>
      </c>
      <c r="K77" s="124"/>
      <c r="L77" s="198"/>
      <c r="R77" s="131"/>
      <c r="AC77" s="122"/>
      <c r="AD77" s="122"/>
    </row>
    <row r="78" spans="2:30" ht="18" customHeight="1" x14ac:dyDescent="0.25">
      <c r="B78" s="135"/>
      <c r="C78" s="233" t="s">
        <v>11</v>
      </c>
      <c r="D78" s="224"/>
      <c r="E78" s="224"/>
      <c r="F78" s="207">
        <v>0.24</v>
      </c>
      <c r="G78" s="208">
        <v>0.25</v>
      </c>
      <c r="H78" s="195">
        <v>-1</v>
      </c>
      <c r="I78" s="207">
        <v>0.26</v>
      </c>
      <c r="J78" s="208">
        <v>0.25</v>
      </c>
      <c r="K78" s="124"/>
      <c r="L78" s="137"/>
      <c r="R78" s="131"/>
      <c r="AC78" s="122"/>
      <c r="AD78" s="122"/>
    </row>
    <row r="79" spans="2:30" ht="18" customHeight="1" x14ac:dyDescent="0.25">
      <c r="B79" s="135"/>
      <c r="C79" s="244" t="s">
        <v>12</v>
      </c>
      <c r="D79" s="221"/>
      <c r="E79" s="221"/>
      <c r="F79" s="209">
        <v>0.14000000000000001</v>
      </c>
      <c r="G79" s="210">
        <v>0.14000000000000001</v>
      </c>
      <c r="H79" s="277">
        <v>0.4</v>
      </c>
      <c r="I79" s="209">
        <v>0.16</v>
      </c>
      <c r="J79" s="210">
        <v>0.15</v>
      </c>
      <c r="K79" s="124"/>
      <c r="L79" s="136"/>
      <c r="R79" s="131"/>
      <c r="AC79" s="122"/>
      <c r="AD79" s="122"/>
    </row>
    <row r="80" spans="2:30" ht="18" customHeight="1" x14ac:dyDescent="0.25">
      <c r="C80" s="221" t="s">
        <v>16</v>
      </c>
      <c r="D80" s="221"/>
      <c r="E80" s="221"/>
      <c r="F80" s="211">
        <v>0.3</v>
      </c>
      <c r="G80" s="212">
        <v>0.3</v>
      </c>
      <c r="H80" s="277">
        <v>-0.1</v>
      </c>
      <c r="I80" s="211">
        <v>0.28000000000000003</v>
      </c>
      <c r="J80" s="212">
        <v>0.28000000000000003</v>
      </c>
      <c r="K80" s="124"/>
      <c r="L80" s="198"/>
      <c r="R80" s="131"/>
      <c r="AC80" s="122"/>
      <c r="AD80" s="122"/>
    </row>
    <row r="81" spans="1:34" s="131" customFormat="1" ht="18" customHeight="1" thickBot="1" x14ac:dyDescent="0.4">
      <c r="A81" s="120"/>
      <c r="C81" s="227" t="s">
        <v>7</v>
      </c>
      <c r="D81" s="228"/>
      <c r="E81" s="228"/>
      <c r="F81" s="245">
        <v>0.24</v>
      </c>
      <c r="G81" s="246">
        <v>0.27</v>
      </c>
      <c r="H81" s="247">
        <v>-3</v>
      </c>
      <c r="I81" s="245">
        <v>0.21</v>
      </c>
      <c r="J81" s="246">
        <v>0.22</v>
      </c>
      <c r="K81" s="124"/>
      <c r="L81" s="199" t="s">
        <v>33</v>
      </c>
      <c r="M81" s="133"/>
      <c r="N81" s="133"/>
      <c r="O81" s="133"/>
      <c r="P81" s="133"/>
      <c r="Q81" s="133"/>
      <c r="S81"/>
      <c r="T81"/>
      <c r="U81"/>
      <c r="V81"/>
      <c r="W81"/>
      <c r="X81"/>
      <c r="Y81"/>
      <c r="Z81"/>
      <c r="AA81"/>
      <c r="AB81"/>
      <c r="AC81"/>
      <c r="AD81"/>
      <c r="AE81"/>
      <c r="AF81"/>
      <c r="AG81" s="121"/>
      <c r="AH81" s="121"/>
    </row>
    <row r="82" spans="1:34" ht="18" customHeight="1" x14ac:dyDescent="0.25">
      <c r="C82" s="227" t="s">
        <v>8</v>
      </c>
      <c r="D82" s="228"/>
      <c r="E82" s="228"/>
      <c r="F82" s="245">
        <v>0.35000000000000003</v>
      </c>
      <c r="G82" s="248">
        <v>0.34</v>
      </c>
      <c r="H82" s="278">
        <v>0.3</v>
      </c>
      <c r="I82" s="245">
        <v>0.32</v>
      </c>
      <c r="J82" s="248">
        <v>0.34</v>
      </c>
      <c r="K82" s="124"/>
      <c r="R82" s="131"/>
      <c r="AC82" s="122"/>
      <c r="AD82" s="122"/>
    </row>
    <row r="83" spans="1:34" ht="18" customHeight="1" x14ac:dyDescent="0.25">
      <c r="C83" s="227" t="s">
        <v>18</v>
      </c>
      <c r="D83" s="228"/>
      <c r="E83" s="228"/>
      <c r="F83" s="245">
        <v>0.3</v>
      </c>
      <c r="G83" s="246">
        <v>0.28999999999999998</v>
      </c>
      <c r="H83" s="247">
        <v>1</v>
      </c>
      <c r="I83" s="245">
        <v>0.3</v>
      </c>
      <c r="J83" s="246">
        <v>0.3</v>
      </c>
      <c r="K83" s="124"/>
      <c r="L83" s="230" t="s">
        <v>20</v>
      </c>
      <c r="M83" s="222"/>
      <c r="N83" s="222"/>
      <c r="O83" s="231" t="s">
        <v>0</v>
      </c>
      <c r="P83" s="231" t="s">
        <v>2</v>
      </c>
      <c r="Q83" s="232" t="s">
        <v>6</v>
      </c>
      <c r="R83" s="131"/>
      <c r="AC83" s="122"/>
      <c r="AD83" s="122"/>
    </row>
    <row r="84" spans="1:34" ht="18" customHeight="1" x14ac:dyDescent="0.25">
      <c r="C84" s="227" t="s">
        <v>9</v>
      </c>
      <c r="D84" s="224"/>
      <c r="E84" s="224"/>
      <c r="F84" s="245">
        <v>0.17</v>
      </c>
      <c r="G84" s="248">
        <v>0.18</v>
      </c>
      <c r="H84" s="247">
        <v>-1</v>
      </c>
      <c r="I84" s="245">
        <v>0.18</v>
      </c>
      <c r="J84" s="248">
        <v>0.19</v>
      </c>
      <c r="K84" s="124"/>
      <c r="L84" s="221" t="s">
        <v>16</v>
      </c>
      <c r="M84" s="221"/>
      <c r="N84" s="221"/>
      <c r="O84" s="211">
        <v>0.99</v>
      </c>
      <c r="P84" s="280">
        <v>1</v>
      </c>
      <c r="Q84" s="277">
        <v>-1.8</v>
      </c>
      <c r="R84" s="131"/>
    </row>
    <row r="85" spans="1:34" ht="18" customHeight="1" x14ac:dyDescent="0.25">
      <c r="Q85" s="131"/>
      <c r="R85" s="131"/>
    </row>
    <row r="86" spans="1:34" ht="18" customHeight="1" x14ac:dyDescent="0.25">
      <c r="Q86" s="131"/>
      <c r="R86" s="131"/>
    </row>
    <row r="88" spans="1:34" ht="18" customHeight="1" x14ac:dyDescent="0.25">
      <c r="C88" s="196" t="s">
        <v>62</v>
      </c>
    </row>
    <row r="89" spans="1:34" ht="18" customHeight="1" x14ac:dyDescent="0.25">
      <c r="C89" s="196" t="s">
        <v>63</v>
      </c>
    </row>
    <row r="91" spans="1:34" ht="18" customHeight="1" x14ac:dyDescent="0.25">
      <c r="N91" s="287" t="s">
        <v>64</v>
      </c>
      <c r="O91" s="287"/>
      <c r="P91" s="287"/>
      <c r="Q91" s="288" t="s">
        <v>65</v>
      </c>
      <c r="R91" s="289"/>
    </row>
    <row r="92" spans="1:34" ht="18" customHeight="1" x14ac:dyDescent="0.25">
      <c r="C92" s="218" t="s">
        <v>67</v>
      </c>
      <c r="O92" s="287" t="s">
        <v>78</v>
      </c>
      <c r="P92" s="287"/>
      <c r="Q92" s="217" t="s">
        <v>66</v>
      </c>
    </row>
    <row r="94" spans="1:34" ht="51" customHeight="1" x14ac:dyDescent="0.25">
      <c r="C94" s="214" t="s">
        <v>25</v>
      </c>
      <c r="I94" s="215"/>
      <c r="K94" s="135"/>
      <c r="L94" s="125"/>
      <c r="M94" s="123" t="s">
        <v>81</v>
      </c>
      <c r="N94" s="216"/>
    </row>
    <row r="95" spans="1:34" ht="18" customHeight="1" x14ac:dyDescent="0.25">
      <c r="C95" s="138" t="s">
        <v>26</v>
      </c>
      <c r="D95" s="139"/>
      <c r="E95" s="139"/>
      <c r="F95" s="139"/>
      <c r="G95" s="139"/>
      <c r="H95" s="139"/>
      <c r="I95" s="139"/>
      <c r="J95" s="139"/>
      <c r="K95" s="139"/>
      <c r="L95" s="139"/>
      <c r="M95" s="139"/>
      <c r="N95" s="139"/>
      <c r="O95" s="139"/>
      <c r="P95" s="139"/>
      <c r="Q95" s="139"/>
    </row>
    <row r="97" spans="3:17" ht="18" customHeight="1" thickBot="1" x14ac:dyDescent="0.4">
      <c r="C97" s="132" t="s">
        <v>28</v>
      </c>
      <c r="D97" s="133"/>
      <c r="E97" s="133"/>
      <c r="F97" s="133"/>
      <c r="G97" s="133"/>
      <c r="H97" s="133"/>
      <c r="I97" s="133"/>
      <c r="J97" s="133"/>
      <c r="L97" s="290" t="s">
        <v>34</v>
      </c>
      <c r="M97" s="290"/>
      <c r="N97" s="290"/>
      <c r="O97" s="290"/>
      <c r="P97" s="290"/>
      <c r="Q97" s="290"/>
    </row>
    <row r="98" spans="3:17" ht="18" customHeight="1" x14ac:dyDescent="0.25">
      <c r="G98" s="127"/>
      <c r="H98" s="144">
        <v>2025</v>
      </c>
      <c r="I98" s="127"/>
    </row>
    <row r="99" spans="3:17" ht="18" customHeight="1" x14ac:dyDescent="0.25">
      <c r="C99" s="187" t="s">
        <v>4</v>
      </c>
      <c r="D99" s="222"/>
      <c r="E99" s="222"/>
      <c r="F99" s="231" t="s">
        <v>0</v>
      </c>
      <c r="G99" s="171" t="s">
        <v>58</v>
      </c>
      <c r="H99" s="171" t="s">
        <v>59</v>
      </c>
      <c r="I99" s="171" t="s">
        <v>3</v>
      </c>
      <c r="J99" s="171" t="s">
        <v>60</v>
      </c>
    </row>
    <row r="100" spans="3:17" ht="18" customHeight="1" x14ac:dyDescent="0.25">
      <c r="C100" s="227" t="s">
        <v>40</v>
      </c>
      <c r="D100" s="224"/>
      <c r="E100" s="224"/>
      <c r="F100" s="150">
        <v>2272</v>
      </c>
      <c r="G100" s="159">
        <v>20</v>
      </c>
      <c r="H100" s="159">
        <v>-83</v>
      </c>
      <c r="I100" s="160">
        <v>-63</v>
      </c>
      <c r="J100" s="181">
        <v>289</v>
      </c>
    </row>
    <row r="101" spans="3:17" ht="18" customHeight="1" x14ac:dyDescent="0.25">
      <c r="C101" s="227" t="s">
        <v>41</v>
      </c>
      <c r="D101" s="224"/>
      <c r="E101" s="224"/>
      <c r="F101" s="150">
        <v>1413</v>
      </c>
      <c r="G101" s="159">
        <v>0</v>
      </c>
      <c r="H101" s="159">
        <v>0</v>
      </c>
      <c r="I101" s="160">
        <v>0</v>
      </c>
      <c r="J101" s="181">
        <v>61</v>
      </c>
      <c r="K101" s="178"/>
    </row>
    <row r="102" spans="3:17" ht="18" customHeight="1" x14ac:dyDescent="0.25">
      <c r="C102" s="227" t="s">
        <v>42</v>
      </c>
      <c r="D102" s="224"/>
      <c r="E102" s="224"/>
      <c r="F102" s="150">
        <v>2341</v>
      </c>
      <c r="G102" s="159">
        <v>75</v>
      </c>
      <c r="H102" s="179">
        <v>0</v>
      </c>
      <c r="I102" s="160">
        <v>75</v>
      </c>
      <c r="J102" s="181">
        <v>419</v>
      </c>
      <c r="K102" s="178"/>
    </row>
    <row r="103" spans="3:17" ht="18" customHeight="1" x14ac:dyDescent="0.25">
      <c r="C103" s="233" t="s">
        <v>7</v>
      </c>
      <c r="D103" s="235"/>
      <c r="E103" s="235"/>
      <c r="F103" s="251">
        <v>6026</v>
      </c>
      <c r="G103" s="161">
        <v>94</v>
      </c>
      <c r="H103" s="161">
        <v>-83</v>
      </c>
      <c r="I103" s="162">
        <v>12</v>
      </c>
      <c r="J103" s="174">
        <v>769</v>
      </c>
      <c r="K103" s="178"/>
    </row>
    <row r="104" spans="3:17" ht="18" customHeight="1" x14ac:dyDescent="0.25">
      <c r="C104" s="227" t="s">
        <v>45</v>
      </c>
      <c r="D104" s="224"/>
      <c r="E104" s="224"/>
      <c r="F104" s="150">
        <v>8680</v>
      </c>
      <c r="G104" s="179">
        <v>261</v>
      </c>
      <c r="H104" s="159">
        <v>-3</v>
      </c>
      <c r="I104" s="160">
        <v>258</v>
      </c>
      <c r="J104" s="181">
        <v>944</v>
      </c>
      <c r="K104" s="178"/>
      <c r="O104" s="123"/>
    </row>
    <row r="105" spans="3:17" ht="18" customHeight="1" x14ac:dyDescent="0.25">
      <c r="C105" s="227" t="s">
        <v>46</v>
      </c>
      <c r="D105" s="224"/>
      <c r="E105" s="224"/>
      <c r="F105" s="150">
        <v>625</v>
      </c>
      <c r="G105" s="159">
        <v>0</v>
      </c>
      <c r="H105" s="159">
        <v>0</v>
      </c>
      <c r="I105" s="160">
        <v>0</v>
      </c>
      <c r="J105" s="181">
        <v>0</v>
      </c>
      <c r="K105" s="178"/>
      <c r="N105" s="291"/>
      <c r="O105" s="291"/>
      <c r="P105" s="123"/>
    </row>
    <row r="106" spans="3:17" ht="18" customHeight="1" x14ac:dyDescent="0.25">
      <c r="C106" s="233" t="s">
        <v>8</v>
      </c>
      <c r="D106" s="235"/>
      <c r="E106" s="235"/>
      <c r="F106" s="251">
        <v>9305</v>
      </c>
      <c r="G106" s="161">
        <v>261</v>
      </c>
      <c r="H106" s="161">
        <v>-3</v>
      </c>
      <c r="I106" s="162">
        <v>258</v>
      </c>
      <c r="J106" s="174">
        <v>944</v>
      </c>
      <c r="K106" s="178"/>
      <c r="N106" s="291"/>
      <c r="O106" s="291"/>
    </row>
    <row r="107" spans="3:17" ht="18" customHeight="1" x14ac:dyDescent="0.25">
      <c r="C107" s="227" t="s">
        <v>48</v>
      </c>
      <c r="D107" s="224"/>
      <c r="E107" s="224"/>
      <c r="F107" s="150">
        <v>1643</v>
      </c>
      <c r="G107" s="159">
        <v>24</v>
      </c>
      <c r="H107" s="159">
        <v>0</v>
      </c>
      <c r="I107" s="160">
        <v>24</v>
      </c>
      <c r="J107" s="252">
        <v>100</v>
      </c>
      <c r="K107" s="178"/>
      <c r="N107" s="291"/>
      <c r="O107" s="291"/>
    </row>
    <row r="108" spans="3:17" ht="18" customHeight="1" x14ac:dyDescent="0.25">
      <c r="C108" s="227" t="s">
        <v>49</v>
      </c>
      <c r="D108" s="224"/>
      <c r="E108" s="224"/>
      <c r="F108" s="150">
        <v>83</v>
      </c>
      <c r="G108" s="159">
        <v>0</v>
      </c>
      <c r="H108" s="159">
        <v>0</v>
      </c>
      <c r="I108" s="160">
        <v>0</v>
      </c>
      <c r="J108" s="181">
        <v>60</v>
      </c>
      <c r="K108" s="178"/>
    </row>
    <row r="109" spans="3:17" ht="18" customHeight="1" x14ac:dyDescent="0.25">
      <c r="C109" s="233" t="s">
        <v>18</v>
      </c>
      <c r="D109" s="224"/>
      <c r="E109" s="224"/>
      <c r="F109" s="251">
        <v>1726</v>
      </c>
      <c r="G109" s="161">
        <v>24</v>
      </c>
      <c r="H109" s="161">
        <v>0</v>
      </c>
      <c r="I109" s="162">
        <v>24</v>
      </c>
      <c r="J109" s="174">
        <v>160</v>
      </c>
      <c r="K109" s="178"/>
    </row>
    <row r="110" spans="3:17" ht="18" customHeight="1" x14ac:dyDescent="0.25">
      <c r="C110" s="227" t="s">
        <v>50</v>
      </c>
      <c r="D110" s="224"/>
      <c r="E110" s="224"/>
      <c r="F110" s="150">
        <v>402</v>
      </c>
      <c r="G110" s="159">
        <v>0</v>
      </c>
      <c r="H110" s="159">
        <v>0</v>
      </c>
      <c r="I110" s="160">
        <v>0</v>
      </c>
      <c r="J110" s="181">
        <v>0</v>
      </c>
      <c r="K110" s="178"/>
    </row>
    <row r="111" spans="3:17" ht="18" customHeight="1" x14ac:dyDescent="0.25">
      <c r="C111" s="227" t="s">
        <v>23</v>
      </c>
      <c r="D111" s="224"/>
      <c r="E111" s="224"/>
      <c r="F111" s="150">
        <v>389</v>
      </c>
      <c r="G111" s="159">
        <v>30</v>
      </c>
      <c r="H111" s="159">
        <v>-3</v>
      </c>
      <c r="I111" s="160">
        <v>26</v>
      </c>
      <c r="J111" s="181">
        <v>30</v>
      </c>
      <c r="K111" s="178"/>
    </row>
    <row r="112" spans="3:17" ht="18" customHeight="1" x14ac:dyDescent="0.25">
      <c r="C112" s="227" t="s">
        <v>22</v>
      </c>
      <c r="D112" s="224"/>
      <c r="E112" s="224"/>
      <c r="F112" s="150">
        <v>266</v>
      </c>
      <c r="G112" s="159">
        <v>10</v>
      </c>
      <c r="H112" s="159">
        <v>0</v>
      </c>
      <c r="I112" s="160">
        <v>10</v>
      </c>
      <c r="J112" s="181">
        <v>20</v>
      </c>
      <c r="K112" s="178"/>
    </row>
    <row r="113" spans="3:18" ht="18" customHeight="1" x14ac:dyDescent="0.25">
      <c r="C113" s="221" t="s">
        <v>9</v>
      </c>
      <c r="D113" s="250"/>
      <c r="E113" s="250"/>
      <c r="F113" s="253">
        <v>1058</v>
      </c>
      <c r="G113" s="163">
        <v>39</v>
      </c>
      <c r="H113" s="161">
        <v>-3</v>
      </c>
      <c r="I113" s="164">
        <v>36</v>
      </c>
      <c r="J113" s="254">
        <v>50</v>
      </c>
      <c r="K113" s="178"/>
    </row>
    <row r="114" spans="3:18" ht="18" customHeight="1" x14ac:dyDescent="0.25">
      <c r="C114" s="255" t="s">
        <v>53</v>
      </c>
      <c r="D114" s="255"/>
      <c r="E114" s="255"/>
      <c r="F114" s="256">
        <v>18115</v>
      </c>
      <c r="G114" s="165">
        <v>418</v>
      </c>
      <c r="H114" s="165">
        <v>-89</v>
      </c>
      <c r="I114" s="166">
        <v>329</v>
      </c>
      <c r="J114" s="177">
        <v>1924</v>
      </c>
      <c r="K114" s="178"/>
    </row>
    <row r="115" spans="3:18" ht="18" customHeight="1" x14ac:dyDescent="0.25">
      <c r="C115" s="227" t="s">
        <v>40</v>
      </c>
      <c r="D115" s="224"/>
      <c r="E115" s="224"/>
      <c r="F115" s="150">
        <v>120</v>
      </c>
      <c r="G115" s="159">
        <v>0</v>
      </c>
      <c r="H115" s="159">
        <v>0</v>
      </c>
      <c r="I115" s="160">
        <v>0</v>
      </c>
      <c r="J115" s="151">
        <v>0</v>
      </c>
      <c r="K115" s="178"/>
    </row>
    <row r="116" spans="3:18" ht="18" customHeight="1" x14ac:dyDescent="0.25">
      <c r="C116" s="227" t="s">
        <v>41</v>
      </c>
      <c r="D116" s="224"/>
      <c r="E116" s="224"/>
      <c r="F116" s="150">
        <v>28</v>
      </c>
      <c r="G116" s="159">
        <v>0</v>
      </c>
      <c r="H116" s="159">
        <v>0</v>
      </c>
      <c r="I116" s="160">
        <v>0</v>
      </c>
      <c r="J116" s="151">
        <v>0</v>
      </c>
      <c r="K116" s="178"/>
    </row>
    <row r="117" spans="3:18" ht="18" customHeight="1" x14ac:dyDescent="0.25">
      <c r="C117" s="227" t="s">
        <v>42</v>
      </c>
      <c r="D117" s="224"/>
      <c r="E117" s="224"/>
      <c r="F117" s="150">
        <v>652</v>
      </c>
      <c r="G117" s="159">
        <v>0</v>
      </c>
      <c r="H117" s="159">
        <v>0</v>
      </c>
      <c r="I117" s="160">
        <v>0</v>
      </c>
      <c r="J117" s="151">
        <v>309</v>
      </c>
      <c r="K117" s="178"/>
    </row>
    <row r="118" spans="3:18" ht="18" customHeight="1" x14ac:dyDescent="0.25">
      <c r="C118" s="233" t="s">
        <v>7</v>
      </c>
      <c r="D118" s="224"/>
      <c r="E118" s="224"/>
      <c r="F118" s="251">
        <v>800</v>
      </c>
      <c r="G118" s="161">
        <v>0</v>
      </c>
      <c r="H118" s="161">
        <v>0</v>
      </c>
      <c r="I118" s="162">
        <v>0</v>
      </c>
      <c r="J118" s="257">
        <v>309</v>
      </c>
      <c r="K118" s="178"/>
      <c r="L118" s="187" t="s">
        <v>24</v>
      </c>
      <c r="M118" s="187"/>
      <c r="N118" s="187"/>
      <c r="O118" s="262"/>
      <c r="P118" s="263" t="s">
        <v>21</v>
      </c>
      <c r="Q118" s="232" t="s">
        <v>6</v>
      </c>
    </row>
    <row r="119" spans="3:18" ht="18" customHeight="1" x14ac:dyDescent="0.25">
      <c r="C119" s="227" t="s">
        <v>47</v>
      </c>
      <c r="D119" s="224"/>
      <c r="E119" s="224"/>
      <c r="F119" s="150">
        <v>701</v>
      </c>
      <c r="G119" s="159">
        <v>-19</v>
      </c>
      <c r="H119" s="159">
        <v>0</v>
      </c>
      <c r="I119" s="160">
        <v>-19</v>
      </c>
      <c r="J119" s="151">
        <v>0</v>
      </c>
      <c r="K119" s="178"/>
      <c r="L119" s="224" t="s">
        <v>10</v>
      </c>
      <c r="M119" s="224"/>
      <c r="N119" s="224"/>
      <c r="O119" s="224"/>
      <c r="P119" s="264">
        <v>13019</v>
      </c>
      <c r="Q119" s="265">
        <v>0.04</v>
      </c>
    </row>
    <row r="120" spans="3:18" ht="18" customHeight="1" x14ac:dyDescent="0.25">
      <c r="C120" s="233" t="s">
        <v>8</v>
      </c>
      <c r="D120" s="235"/>
      <c r="E120" s="235"/>
      <c r="F120" s="251">
        <v>701</v>
      </c>
      <c r="G120" s="161">
        <v>-19</v>
      </c>
      <c r="H120" s="161">
        <v>0</v>
      </c>
      <c r="I120" s="162">
        <v>-19</v>
      </c>
      <c r="J120" s="257">
        <v>0</v>
      </c>
      <c r="K120" s="178"/>
      <c r="L120" s="224" t="s">
        <v>11</v>
      </c>
      <c r="M120" s="224"/>
      <c r="N120" s="224"/>
      <c r="O120" s="224"/>
      <c r="P120" s="264">
        <v>4799</v>
      </c>
      <c r="Q120" s="265">
        <v>0.63</v>
      </c>
    </row>
    <row r="121" spans="3:18" ht="18" customHeight="1" x14ac:dyDescent="0.25">
      <c r="C121" s="221" t="s">
        <v>9</v>
      </c>
      <c r="D121" s="250"/>
      <c r="E121" s="250"/>
      <c r="F121" s="253">
        <v>7</v>
      </c>
      <c r="G121" s="163">
        <v>0</v>
      </c>
      <c r="H121" s="161">
        <v>-4</v>
      </c>
      <c r="I121" s="164">
        <v>-4</v>
      </c>
      <c r="J121" s="258">
        <v>36</v>
      </c>
      <c r="K121" s="178"/>
      <c r="L121" s="224" t="s">
        <v>12</v>
      </c>
      <c r="M121" s="224"/>
      <c r="N121" s="224"/>
      <c r="O121" s="224"/>
      <c r="P121" s="264">
        <v>938</v>
      </c>
      <c r="Q121" s="265">
        <v>0.16</v>
      </c>
    </row>
    <row r="122" spans="3:18" ht="18" customHeight="1" x14ac:dyDescent="0.25">
      <c r="C122" s="255" t="s">
        <v>54</v>
      </c>
      <c r="D122" s="255"/>
      <c r="E122" s="255"/>
      <c r="F122" s="256">
        <v>1507</v>
      </c>
      <c r="G122" s="165">
        <v>-19</v>
      </c>
      <c r="H122" s="165">
        <v>-4</v>
      </c>
      <c r="I122" s="166">
        <v>-23</v>
      </c>
      <c r="J122" s="259">
        <v>345</v>
      </c>
      <c r="K122" s="178"/>
      <c r="L122" s="224" t="s">
        <v>14</v>
      </c>
      <c r="M122" s="224"/>
      <c r="N122" s="224"/>
      <c r="O122" s="224"/>
      <c r="P122" s="264">
        <v>660</v>
      </c>
      <c r="Q122" s="265">
        <v>1.71</v>
      </c>
    </row>
    <row r="123" spans="3:18" ht="18" customHeight="1" x14ac:dyDescent="0.25">
      <c r="C123" s="226" t="s">
        <v>16</v>
      </c>
      <c r="D123" s="226"/>
      <c r="E123" s="226"/>
      <c r="F123" s="256">
        <v>19622</v>
      </c>
      <c r="G123" s="165">
        <v>399</v>
      </c>
      <c r="H123" s="165">
        <v>-93</v>
      </c>
      <c r="I123" s="166">
        <v>306</v>
      </c>
      <c r="J123" s="259">
        <v>2269</v>
      </c>
      <c r="K123" s="178"/>
      <c r="L123" s="224" t="s">
        <v>13</v>
      </c>
      <c r="M123" s="224"/>
      <c r="N123" s="224"/>
      <c r="O123" s="224"/>
      <c r="P123" s="264">
        <v>207</v>
      </c>
      <c r="Q123" s="265" t="s">
        <v>82</v>
      </c>
    </row>
    <row r="124" spans="3:18" ht="18" customHeight="1" x14ac:dyDescent="0.25">
      <c r="G124" s="167"/>
      <c r="H124" s="168"/>
      <c r="I124" s="168"/>
      <c r="J124" s="147"/>
    </row>
    <row r="125" spans="3:18" ht="18" customHeight="1" thickBot="1" x14ac:dyDescent="0.4">
      <c r="C125" s="132" t="s">
        <v>10</v>
      </c>
      <c r="D125" s="130"/>
      <c r="E125" s="130"/>
      <c r="F125" s="130"/>
      <c r="G125" s="169"/>
      <c r="H125" s="169"/>
      <c r="I125" s="169"/>
      <c r="J125" s="130"/>
      <c r="L125" s="129" t="s">
        <v>35</v>
      </c>
      <c r="M125" s="140"/>
      <c r="N125" s="140"/>
      <c r="O125" s="140"/>
      <c r="P125" s="140"/>
      <c r="Q125" s="140"/>
    </row>
    <row r="126" spans="3:18" ht="18" customHeight="1" x14ac:dyDescent="0.25">
      <c r="G126" s="170"/>
      <c r="H126" s="171">
        <v>2025</v>
      </c>
      <c r="I126" s="170"/>
      <c r="P126" s="122"/>
      <c r="Q126" s="122"/>
    </row>
    <row r="127" spans="3:18" ht="18" customHeight="1" x14ac:dyDescent="0.25">
      <c r="C127" s="187" t="s">
        <v>4</v>
      </c>
      <c r="D127" s="222"/>
      <c r="E127" s="222"/>
      <c r="F127" s="231" t="s">
        <v>0</v>
      </c>
      <c r="G127" s="171" t="s">
        <v>58</v>
      </c>
      <c r="H127" s="171" t="s">
        <v>59</v>
      </c>
      <c r="I127" s="171" t="s">
        <v>3</v>
      </c>
      <c r="J127" s="171" t="s">
        <v>60</v>
      </c>
      <c r="L127" s="187" t="s">
        <v>51</v>
      </c>
      <c r="M127" s="187"/>
      <c r="N127" s="187"/>
      <c r="O127" s="262" t="s">
        <v>52</v>
      </c>
      <c r="P127" s="171"/>
      <c r="Q127" s="171" t="s">
        <v>4</v>
      </c>
    </row>
    <row r="128" spans="3:18" ht="18" customHeight="1" x14ac:dyDescent="0.25">
      <c r="C128" s="227" t="s">
        <v>40</v>
      </c>
      <c r="D128" s="224"/>
      <c r="E128" s="224"/>
      <c r="F128" s="150">
        <v>1987</v>
      </c>
      <c r="G128" s="159">
        <v>0</v>
      </c>
      <c r="H128" s="159">
        <v>0</v>
      </c>
      <c r="I128" s="160">
        <v>0</v>
      </c>
      <c r="J128" s="151">
        <v>174</v>
      </c>
      <c r="K128" s="178"/>
      <c r="L128" s="224" t="s">
        <v>83</v>
      </c>
      <c r="M128" s="224"/>
      <c r="N128" s="224"/>
      <c r="O128" s="224" t="s">
        <v>84</v>
      </c>
      <c r="P128" s="224"/>
      <c r="Q128" s="156">
        <v>63</v>
      </c>
      <c r="R128" s="141"/>
    </row>
    <row r="129" spans="3:18" ht="18" customHeight="1" x14ac:dyDescent="0.25">
      <c r="C129" s="227" t="s">
        <v>41</v>
      </c>
      <c r="D129" s="224"/>
      <c r="E129" s="224"/>
      <c r="F129" s="150">
        <v>1177</v>
      </c>
      <c r="G129" s="159">
        <v>0</v>
      </c>
      <c r="H129" s="159">
        <v>0</v>
      </c>
      <c r="I129" s="160">
        <v>0</v>
      </c>
      <c r="J129" s="151">
        <v>0</v>
      </c>
      <c r="K129" s="178"/>
      <c r="L129" s="224" t="s">
        <v>85</v>
      </c>
      <c r="M129" s="224"/>
      <c r="N129" s="224"/>
      <c r="O129" s="224" t="s">
        <v>45</v>
      </c>
      <c r="P129" s="224"/>
      <c r="Q129" s="156">
        <v>74</v>
      </c>
    </row>
    <row r="130" spans="3:18" ht="18" customHeight="1" x14ac:dyDescent="0.25">
      <c r="C130" s="227" t="s">
        <v>42</v>
      </c>
      <c r="D130" s="224"/>
      <c r="E130" s="224"/>
      <c r="F130" s="150">
        <v>1771</v>
      </c>
      <c r="G130" s="159">
        <v>63</v>
      </c>
      <c r="H130" s="159">
        <v>0</v>
      </c>
      <c r="I130" s="160">
        <v>63</v>
      </c>
      <c r="J130" s="151">
        <v>184</v>
      </c>
      <c r="K130" s="178"/>
      <c r="L130" s="224" t="s">
        <v>86</v>
      </c>
      <c r="M130" s="224"/>
      <c r="N130" s="224"/>
      <c r="O130" s="224" t="s">
        <v>48</v>
      </c>
      <c r="P130" s="224"/>
      <c r="Q130" s="156">
        <v>24</v>
      </c>
    </row>
    <row r="131" spans="3:18" ht="18" customHeight="1" x14ac:dyDescent="0.25">
      <c r="C131" s="233" t="s">
        <v>7</v>
      </c>
      <c r="D131" s="235"/>
      <c r="E131" s="235"/>
      <c r="F131" s="251">
        <v>4935</v>
      </c>
      <c r="G131" s="161">
        <v>63</v>
      </c>
      <c r="H131" s="161">
        <v>0</v>
      </c>
      <c r="I131" s="162">
        <v>63</v>
      </c>
      <c r="J131" s="257">
        <v>358</v>
      </c>
      <c r="K131" s="178"/>
      <c r="L131" s="224"/>
      <c r="M131" s="224"/>
      <c r="N131" s="224"/>
      <c r="O131" s="224"/>
      <c r="P131" s="224"/>
      <c r="Q131" s="156"/>
      <c r="R131" s="141"/>
    </row>
    <row r="132" spans="3:18" ht="18" customHeight="1" x14ac:dyDescent="0.25">
      <c r="C132" s="227" t="s">
        <v>45</v>
      </c>
      <c r="D132" s="224"/>
      <c r="E132" s="224"/>
      <c r="F132" s="150">
        <v>6010</v>
      </c>
      <c r="G132" s="159">
        <v>74</v>
      </c>
      <c r="H132" s="159">
        <v>-2</v>
      </c>
      <c r="I132" s="160">
        <v>72</v>
      </c>
      <c r="J132" s="151">
        <v>200</v>
      </c>
      <c r="K132" s="178"/>
      <c r="L132" s="224"/>
      <c r="M132" s="224"/>
      <c r="N132" s="224"/>
      <c r="O132" s="224"/>
      <c r="P132" s="224"/>
      <c r="Q132" s="156"/>
    </row>
    <row r="133" spans="3:18" ht="18" customHeight="1" x14ac:dyDescent="0.25">
      <c r="C133" s="227" t="s">
        <v>46</v>
      </c>
      <c r="D133" s="224"/>
      <c r="E133" s="224"/>
      <c r="F133" s="150">
        <v>425</v>
      </c>
      <c r="G133" s="159">
        <v>0</v>
      </c>
      <c r="H133" s="159">
        <v>0</v>
      </c>
      <c r="I133" s="160">
        <v>0</v>
      </c>
      <c r="J133" s="151">
        <v>0</v>
      </c>
      <c r="K133" s="178"/>
      <c r="L133" s="224"/>
      <c r="M133" s="224"/>
      <c r="N133" s="224"/>
      <c r="O133" s="224"/>
      <c r="P133" s="224"/>
      <c r="Q133" s="156"/>
    </row>
    <row r="134" spans="3:18" ht="18" customHeight="1" x14ac:dyDescent="0.25">
      <c r="C134" s="233" t="s">
        <v>8</v>
      </c>
      <c r="D134" s="235"/>
      <c r="E134" s="235"/>
      <c r="F134" s="251">
        <v>6436</v>
      </c>
      <c r="G134" s="161">
        <v>74</v>
      </c>
      <c r="H134" s="161">
        <v>-2</v>
      </c>
      <c r="I134" s="162">
        <v>72</v>
      </c>
      <c r="J134" s="257">
        <v>200</v>
      </c>
      <c r="K134" s="178"/>
      <c r="L134" s="224"/>
      <c r="M134" s="224"/>
      <c r="N134" s="224"/>
      <c r="O134" s="224"/>
      <c r="P134" s="224"/>
      <c r="Q134" s="224"/>
    </row>
    <row r="135" spans="3:18" ht="18" customHeight="1" x14ac:dyDescent="0.25">
      <c r="C135" s="227" t="s">
        <v>48</v>
      </c>
      <c r="D135" s="224"/>
      <c r="E135" s="224"/>
      <c r="F135" s="150">
        <v>973</v>
      </c>
      <c r="G135" s="159">
        <v>24</v>
      </c>
      <c r="H135" s="159">
        <v>0</v>
      </c>
      <c r="I135" s="160">
        <v>24</v>
      </c>
      <c r="J135" s="151">
        <v>100</v>
      </c>
      <c r="K135" s="178"/>
      <c r="L135" s="224"/>
      <c r="M135" s="224"/>
      <c r="N135" s="224"/>
      <c r="O135" s="224"/>
      <c r="P135" s="224"/>
      <c r="Q135" s="224"/>
    </row>
    <row r="136" spans="3:18" ht="18" customHeight="1" x14ac:dyDescent="0.25">
      <c r="C136" s="227" t="s">
        <v>49</v>
      </c>
      <c r="D136" s="224"/>
      <c r="E136" s="224"/>
      <c r="F136" s="150">
        <v>83</v>
      </c>
      <c r="G136" s="159">
        <v>0</v>
      </c>
      <c r="H136" s="159">
        <v>0</v>
      </c>
      <c r="I136" s="160">
        <v>0</v>
      </c>
      <c r="J136" s="151">
        <v>0</v>
      </c>
      <c r="K136" s="178"/>
      <c r="L136" s="224"/>
      <c r="M136" s="224"/>
      <c r="N136" s="224"/>
      <c r="O136" s="224"/>
      <c r="P136" s="224"/>
      <c r="Q136" s="224"/>
    </row>
    <row r="137" spans="3:18" ht="18" customHeight="1" x14ac:dyDescent="0.25">
      <c r="C137" s="221" t="s">
        <v>18</v>
      </c>
      <c r="D137" s="187"/>
      <c r="E137" s="187"/>
      <c r="F137" s="253">
        <v>1055</v>
      </c>
      <c r="G137" s="163">
        <v>24</v>
      </c>
      <c r="H137" s="163">
        <v>0</v>
      </c>
      <c r="I137" s="164">
        <v>24</v>
      </c>
      <c r="J137" s="258">
        <v>100</v>
      </c>
      <c r="K137" s="178"/>
      <c r="L137" s="224"/>
      <c r="M137" s="224"/>
      <c r="N137" s="224"/>
      <c r="O137" s="224"/>
      <c r="P137" s="224"/>
      <c r="Q137" s="224"/>
    </row>
    <row r="138" spans="3:18" ht="18" customHeight="1" x14ac:dyDescent="0.25">
      <c r="C138" s="255" t="s">
        <v>53</v>
      </c>
      <c r="D138" s="255"/>
      <c r="E138" s="255"/>
      <c r="F138" s="256">
        <v>12425</v>
      </c>
      <c r="G138" s="165">
        <v>161</v>
      </c>
      <c r="H138" s="165">
        <v>-2</v>
      </c>
      <c r="I138" s="166">
        <v>159</v>
      </c>
      <c r="J138" s="259">
        <v>658</v>
      </c>
      <c r="K138" s="178"/>
      <c r="L138" s="224"/>
      <c r="M138" s="224"/>
      <c r="N138" s="224"/>
      <c r="O138" s="224"/>
      <c r="P138" s="224"/>
      <c r="Q138" s="224"/>
    </row>
    <row r="139" spans="3:18" ht="18" customHeight="1" x14ac:dyDescent="0.25">
      <c r="C139" s="227" t="s">
        <v>40</v>
      </c>
      <c r="D139" s="224"/>
      <c r="E139" s="224"/>
      <c r="F139" s="150">
        <v>120</v>
      </c>
      <c r="G139" s="159">
        <v>0</v>
      </c>
      <c r="H139" s="159">
        <v>0</v>
      </c>
      <c r="I139" s="160">
        <v>0</v>
      </c>
      <c r="J139" s="151">
        <v>0</v>
      </c>
      <c r="K139" s="178"/>
      <c r="L139" s="224"/>
      <c r="M139" s="224"/>
      <c r="N139" s="224"/>
      <c r="O139" s="224"/>
      <c r="P139" s="224"/>
      <c r="Q139" s="224"/>
    </row>
    <row r="140" spans="3:18" ht="18" customHeight="1" x14ac:dyDescent="0.25">
      <c r="C140" s="227" t="s">
        <v>41</v>
      </c>
      <c r="D140" s="224"/>
      <c r="E140" s="224"/>
      <c r="F140" s="150">
        <v>20</v>
      </c>
      <c r="G140" s="159">
        <v>0</v>
      </c>
      <c r="H140" s="159">
        <v>0</v>
      </c>
      <c r="I140" s="160">
        <v>0</v>
      </c>
      <c r="J140" s="151">
        <v>0</v>
      </c>
      <c r="K140" s="178"/>
      <c r="L140" s="224"/>
      <c r="M140" s="224"/>
      <c r="N140" s="224"/>
      <c r="O140" s="224"/>
      <c r="P140" s="224"/>
      <c r="Q140" s="224"/>
    </row>
    <row r="141" spans="3:18" ht="18" customHeight="1" x14ac:dyDescent="0.25">
      <c r="C141" s="233" t="s">
        <v>7</v>
      </c>
      <c r="D141" s="235"/>
      <c r="E141" s="235"/>
      <c r="F141" s="251">
        <v>140</v>
      </c>
      <c r="G141" s="161">
        <v>0</v>
      </c>
      <c r="H141" s="161">
        <v>0</v>
      </c>
      <c r="I141" s="162">
        <v>0</v>
      </c>
      <c r="J141" s="260">
        <v>0</v>
      </c>
      <c r="K141" s="178"/>
      <c r="L141" s="224"/>
      <c r="M141" s="224"/>
      <c r="N141" s="224"/>
      <c r="O141" s="224"/>
      <c r="P141" s="224"/>
      <c r="Q141" s="224"/>
    </row>
    <row r="142" spans="3:18" ht="18" customHeight="1" x14ac:dyDescent="0.25">
      <c r="C142" s="227" t="s">
        <v>47</v>
      </c>
      <c r="D142" s="224"/>
      <c r="E142" s="224"/>
      <c r="F142" s="150">
        <v>454</v>
      </c>
      <c r="G142" s="159">
        <v>-19</v>
      </c>
      <c r="H142" s="159">
        <v>0</v>
      </c>
      <c r="I142" s="160">
        <v>-19</v>
      </c>
      <c r="J142" s="260">
        <v>0</v>
      </c>
      <c r="K142" s="178"/>
      <c r="L142" s="224"/>
      <c r="M142" s="224"/>
      <c r="N142" s="224"/>
      <c r="O142" s="224"/>
      <c r="P142" s="224"/>
      <c r="Q142" s="274"/>
    </row>
    <row r="143" spans="3:18" ht="18" customHeight="1" x14ac:dyDescent="0.25">
      <c r="C143" s="221" t="s">
        <v>8</v>
      </c>
      <c r="D143" s="187"/>
      <c r="E143" s="187"/>
      <c r="F143" s="253">
        <v>454</v>
      </c>
      <c r="G143" s="163">
        <v>-19</v>
      </c>
      <c r="H143" s="163">
        <v>0</v>
      </c>
      <c r="I143" s="164">
        <v>-19</v>
      </c>
      <c r="J143" s="261">
        <v>0</v>
      </c>
      <c r="K143" s="178"/>
      <c r="L143" s="224"/>
      <c r="M143" s="224"/>
      <c r="N143" s="224"/>
      <c r="O143" s="224"/>
      <c r="P143" s="224"/>
      <c r="Q143" s="274"/>
    </row>
    <row r="144" spans="3:18" ht="18" customHeight="1" x14ac:dyDescent="0.25">
      <c r="C144" s="255" t="s">
        <v>54</v>
      </c>
      <c r="D144" s="255"/>
      <c r="E144" s="255"/>
      <c r="F144" s="256">
        <v>594</v>
      </c>
      <c r="G144" s="165">
        <v>-19</v>
      </c>
      <c r="H144" s="165">
        <v>0</v>
      </c>
      <c r="I144" s="166">
        <v>-19</v>
      </c>
      <c r="J144" s="259">
        <v>0</v>
      </c>
      <c r="K144" s="178"/>
      <c r="L144" s="224"/>
      <c r="M144" s="250"/>
      <c r="N144" s="250"/>
      <c r="O144" s="250"/>
      <c r="P144" s="250"/>
      <c r="Q144" s="271"/>
    </row>
    <row r="145" spans="2:18" ht="18" customHeight="1" x14ac:dyDescent="0.25">
      <c r="C145" s="226" t="s">
        <v>16</v>
      </c>
      <c r="D145" s="226"/>
      <c r="E145" s="226"/>
      <c r="F145" s="256">
        <v>13019</v>
      </c>
      <c r="G145" s="165">
        <v>142</v>
      </c>
      <c r="H145" s="165">
        <v>-2</v>
      </c>
      <c r="I145" s="166">
        <v>140</v>
      </c>
      <c r="J145" s="259">
        <v>658</v>
      </c>
      <c r="K145" s="178"/>
      <c r="L145" s="272" t="s">
        <v>36</v>
      </c>
      <c r="M145" s="187"/>
      <c r="N145" s="187"/>
      <c r="O145" s="171"/>
      <c r="P145" s="273"/>
      <c r="Q145" s="270">
        <v>161</v>
      </c>
    </row>
    <row r="146" spans="2:18" ht="18" customHeight="1" x14ac:dyDescent="0.25">
      <c r="G146" s="172"/>
      <c r="H146" s="172"/>
      <c r="I146" s="172"/>
      <c r="Q146" s="141"/>
    </row>
    <row r="147" spans="2:18" ht="18" customHeight="1" thickBot="1" x14ac:dyDescent="0.4">
      <c r="C147" s="132" t="s">
        <v>80</v>
      </c>
      <c r="D147" s="130"/>
      <c r="E147" s="130"/>
      <c r="F147" s="130"/>
      <c r="G147" s="169"/>
      <c r="H147" s="169"/>
      <c r="I147" s="169"/>
      <c r="J147" s="130"/>
      <c r="L147" s="129" t="s">
        <v>35</v>
      </c>
      <c r="M147" s="140"/>
      <c r="N147" s="140"/>
      <c r="O147" s="140"/>
      <c r="P147" s="140"/>
      <c r="Q147" s="153"/>
    </row>
    <row r="148" spans="2:18" ht="18" customHeight="1" x14ac:dyDescent="0.25">
      <c r="G148" s="170"/>
      <c r="H148" s="171">
        <v>2025</v>
      </c>
      <c r="I148" s="170"/>
      <c r="P148" s="122"/>
      <c r="Q148" s="154"/>
    </row>
    <row r="149" spans="2:18" ht="18" customHeight="1" x14ac:dyDescent="0.25">
      <c r="C149" s="187" t="s">
        <v>4</v>
      </c>
      <c r="D149" s="222"/>
      <c r="E149" s="222"/>
      <c r="F149" s="231" t="s">
        <v>0</v>
      </c>
      <c r="G149" s="171" t="s">
        <v>58</v>
      </c>
      <c r="H149" s="171" t="s">
        <v>59</v>
      </c>
      <c r="I149" s="171" t="s">
        <v>3</v>
      </c>
      <c r="J149" s="171" t="s">
        <v>60</v>
      </c>
      <c r="L149" s="187" t="s">
        <v>51</v>
      </c>
      <c r="M149" s="187"/>
      <c r="N149" s="187"/>
      <c r="O149" s="187" t="s">
        <v>52</v>
      </c>
      <c r="P149" s="171"/>
      <c r="Q149" s="266" t="s">
        <v>4</v>
      </c>
    </row>
    <row r="150" spans="2:18" ht="18" customHeight="1" x14ac:dyDescent="0.25">
      <c r="C150" s="227" t="s">
        <v>40</v>
      </c>
      <c r="D150" s="224"/>
      <c r="E150" s="224"/>
      <c r="F150" s="150">
        <v>285</v>
      </c>
      <c r="G150" s="159">
        <v>20</v>
      </c>
      <c r="H150" s="159">
        <v>-83</v>
      </c>
      <c r="I150" s="173">
        <v>-63</v>
      </c>
      <c r="J150" s="151">
        <v>116</v>
      </c>
      <c r="K150" s="178"/>
      <c r="L150" s="224" t="s">
        <v>87</v>
      </c>
      <c r="M150" s="224"/>
      <c r="N150" s="224"/>
      <c r="O150" s="224" t="s">
        <v>40</v>
      </c>
      <c r="P150" s="224"/>
      <c r="Q150" s="156">
        <v>20</v>
      </c>
    </row>
    <row r="151" spans="2:18" ht="18" customHeight="1" x14ac:dyDescent="0.25">
      <c r="C151" s="227" t="s">
        <v>41</v>
      </c>
      <c r="D151" s="224"/>
      <c r="E151" s="224"/>
      <c r="F151" s="150">
        <v>236</v>
      </c>
      <c r="G151" s="159">
        <v>0</v>
      </c>
      <c r="H151" s="159">
        <v>0</v>
      </c>
      <c r="I151" s="173">
        <v>0</v>
      </c>
      <c r="J151" s="151">
        <v>61</v>
      </c>
      <c r="K151" s="178"/>
      <c r="L151" s="224" t="s">
        <v>88</v>
      </c>
      <c r="M151" s="224"/>
      <c r="N151" s="224"/>
      <c r="O151" s="224" t="s">
        <v>89</v>
      </c>
      <c r="P151" s="224"/>
      <c r="Q151" s="156">
        <v>12</v>
      </c>
    </row>
    <row r="152" spans="2:18" ht="18" customHeight="1" x14ac:dyDescent="0.25">
      <c r="C152" s="227" t="s">
        <v>42</v>
      </c>
      <c r="D152" s="224"/>
      <c r="E152" s="224"/>
      <c r="F152" s="150">
        <v>571</v>
      </c>
      <c r="G152" s="159">
        <v>12</v>
      </c>
      <c r="H152" s="159">
        <v>0</v>
      </c>
      <c r="I152" s="160">
        <v>12</v>
      </c>
      <c r="J152" s="151">
        <v>234</v>
      </c>
      <c r="K152" s="178"/>
      <c r="L152" s="224" t="s">
        <v>90</v>
      </c>
      <c r="M152" s="224"/>
      <c r="N152" s="224"/>
      <c r="O152" s="224" t="s">
        <v>45</v>
      </c>
      <c r="P152" s="224"/>
      <c r="Q152" s="156">
        <v>180</v>
      </c>
    </row>
    <row r="153" spans="2:18" ht="18" customHeight="1" x14ac:dyDescent="0.25">
      <c r="C153" s="233" t="s">
        <v>7</v>
      </c>
      <c r="D153" s="235"/>
      <c r="E153" s="235"/>
      <c r="F153" s="251">
        <v>1092</v>
      </c>
      <c r="G153" s="161">
        <v>31</v>
      </c>
      <c r="H153" s="161">
        <v>-83</v>
      </c>
      <c r="I153" s="162">
        <v>-51</v>
      </c>
      <c r="J153" s="257">
        <v>411</v>
      </c>
      <c r="K153" s="178"/>
      <c r="L153" s="224" t="s">
        <v>91</v>
      </c>
      <c r="M153" s="224"/>
      <c r="N153" s="224"/>
      <c r="O153" s="224" t="s">
        <v>45</v>
      </c>
      <c r="P153" s="224"/>
      <c r="Q153" s="156">
        <v>6</v>
      </c>
    </row>
    <row r="154" spans="2:18" ht="18" customHeight="1" x14ac:dyDescent="0.25">
      <c r="C154" s="227" t="s">
        <v>45</v>
      </c>
      <c r="D154" s="224"/>
      <c r="E154" s="224"/>
      <c r="F154" s="150">
        <v>2670</v>
      </c>
      <c r="G154" s="159">
        <v>186</v>
      </c>
      <c r="H154" s="159">
        <v>-1</v>
      </c>
      <c r="I154" s="160">
        <v>186</v>
      </c>
      <c r="J154" s="151">
        <v>744</v>
      </c>
      <c r="K154" s="178"/>
      <c r="L154" s="224" t="s">
        <v>23</v>
      </c>
      <c r="M154" s="224"/>
      <c r="N154" s="224"/>
      <c r="O154" s="224" t="s">
        <v>23</v>
      </c>
      <c r="P154" s="224"/>
      <c r="Q154" s="156">
        <v>30</v>
      </c>
    </row>
    <row r="155" spans="2:18" ht="18" customHeight="1" x14ac:dyDescent="0.25">
      <c r="B155" s="122"/>
      <c r="C155" s="227" t="s">
        <v>46</v>
      </c>
      <c r="D155" s="224"/>
      <c r="E155" s="224"/>
      <c r="F155" s="150">
        <v>200</v>
      </c>
      <c r="G155" s="159">
        <v>0</v>
      </c>
      <c r="H155" s="159">
        <v>0</v>
      </c>
      <c r="I155" s="160">
        <v>0</v>
      </c>
      <c r="J155" s="151">
        <v>0</v>
      </c>
      <c r="K155" s="178"/>
      <c r="L155" s="224" t="s">
        <v>22</v>
      </c>
      <c r="M155" s="224"/>
      <c r="N155" s="224"/>
      <c r="O155" s="224" t="s">
        <v>22</v>
      </c>
      <c r="P155" s="224"/>
      <c r="Q155" s="156">
        <v>10</v>
      </c>
    </row>
    <row r="156" spans="2:18" ht="18" customHeight="1" x14ac:dyDescent="0.25">
      <c r="B156" s="122"/>
      <c r="C156" s="233" t="s">
        <v>8</v>
      </c>
      <c r="D156" s="235"/>
      <c r="E156" s="235"/>
      <c r="F156" s="251">
        <v>2870</v>
      </c>
      <c r="G156" s="161">
        <v>186</v>
      </c>
      <c r="H156" s="161">
        <v>-1</v>
      </c>
      <c r="I156" s="162">
        <v>186</v>
      </c>
      <c r="J156" s="257">
        <v>744</v>
      </c>
      <c r="K156" s="178"/>
      <c r="L156" s="224"/>
      <c r="M156" s="224"/>
      <c r="N156" s="224"/>
      <c r="O156" s="224"/>
      <c r="P156" s="224"/>
      <c r="Q156" s="156"/>
    </row>
    <row r="157" spans="2:18" ht="18" customHeight="1" x14ac:dyDescent="0.25">
      <c r="B157" s="122"/>
      <c r="C157" s="227" t="s">
        <v>48</v>
      </c>
      <c r="D157" s="224"/>
      <c r="E157" s="224"/>
      <c r="F157" s="150">
        <v>670</v>
      </c>
      <c r="G157" s="159">
        <v>0</v>
      </c>
      <c r="H157" s="159">
        <v>0</v>
      </c>
      <c r="I157" s="160">
        <v>0</v>
      </c>
      <c r="J157" s="151">
        <v>0</v>
      </c>
      <c r="K157" s="178"/>
      <c r="L157" s="224"/>
      <c r="M157" s="224"/>
      <c r="N157" s="224"/>
      <c r="O157" s="224"/>
      <c r="P157" s="224"/>
      <c r="Q157" s="156"/>
    </row>
    <row r="158" spans="2:18" ht="18" customHeight="1" x14ac:dyDescent="0.25">
      <c r="C158" s="227" t="s">
        <v>49</v>
      </c>
      <c r="D158" s="224"/>
      <c r="E158" s="224"/>
      <c r="F158" s="150">
        <v>0</v>
      </c>
      <c r="G158" s="159">
        <v>0</v>
      </c>
      <c r="H158" s="159">
        <v>0</v>
      </c>
      <c r="I158" s="160">
        <v>0</v>
      </c>
      <c r="J158" s="151">
        <v>60</v>
      </c>
      <c r="K158" s="178"/>
      <c r="L158" s="224"/>
      <c r="M158" s="224"/>
      <c r="N158" s="224"/>
      <c r="O158" s="224"/>
      <c r="P158" s="224"/>
      <c r="Q158" s="156"/>
      <c r="R158" s="128"/>
    </row>
    <row r="159" spans="2:18" ht="18" customHeight="1" x14ac:dyDescent="0.25">
      <c r="C159" s="233" t="s">
        <v>18</v>
      </c>
      <c r="D159" s="224"/>
      <c r="E159" s="224"/>
      <c r="F159" s="251">
        <v>670</v>
      </c>
      <c r="G159" s="161">
        <v>0</v>
      </c>
      <c r="H159" s="161">
        <v>0</v>
      </c>
      <c r="I159" s="162">
        <v>0</v>
      </c>
      <c r="J159" s="257">
        <v>60</v>
      </c>
      <c r="K159" s="178"/>
      <c r="L159" s="224"/>
      <c r="M159" s="224"/>
      <c r="N159" s="224"/>
      <c r="O159" s="224"/>
      <c r="P159" s="224"/>
      <c r="Q159" s="156"/>
      <c r="R159" s="128"/>
    </row>
    <row r="160" spans="2:18" ht="18" customHeight="1" x14ac:dyDescent="0.25">
      <c r="C160" s="227" t="s">
        <v>50</v>
      </c>
      <c r="D160" s="224"/>
      <c r="E160" s="224"/>
      <c r="F160" s="150">
        <v>402</v>
      </c>
      <c r="G160" s="159">
        <v>0</v>
      </c>
      <c r="H160" s="159">
        <v>0</v>
      </c>
      <c r="I160" s="160">
        <v>0</v>
      </c>
      <c r="J160" s="151">
        <v>0</v>
      </c>
      <c r="K160" s="178"/>
      <c r="L160" s="224"/>
      <c r="M160" s="224"/>
      <c r="N160" s="224"/>
      <c r="O160" s="224"/>
      <c r="P160" s="224"/>
      <c r="Q160" s="156"/>
    </row>
    <row r="161" spans="1:35" ht="18" customHeight="1" x14ac:dyDescent="0.25">
      <c r="C161" s="227" t="s">
        <v>23</v>
      </c>
      <c r="D161" s="224"/>
      <c r="E161" s="224"/>
      <c r="F161" s="150">
        <v>389</v>
      </c>
      <c r="G161" s="285">
        <v>30</v>
      </c>
      <c r="H161" s="159">
        <v>-3</v>
      </c>
      <c r="I161" s="160">
        <v>26</v>
      </c>
      <c r="J161" s="151">
        <v>30</v>
      </c>
      <c r="K161" s="178"/>
      <c r="L161" s="224"/>
      <c r="M161" s="224"/>
      <c r="N161" s="224"/>
      <c r="O161" s="224"/>
      <c r="P161" s="224"/>
      <c r="Q161" s="156"/>
    </row>
    <row r="162" spans="1:35" ht="18" customHeight="1" x14ac:dyDescent="0.25">
      <c r="C162" s="227" t="s">
        <v>22</v>
      </c>
      <c r="D162" s="224"/>
      <c r="E162" s="224"/>
      <c r="F162" s="150">
        <v>266</v>
      </c>
      <c r="G162" s="159">
        <v>10</v>
      </c>
      <c r="H162" s="159">
        <v>0</v>
      </c>
      <c r="I162" s="160">
        <v>10</v>
      </c>
      <c r="J162" s="151">
        <v>20</v>
      </c>
      <c r="K162" s="178"/>
      <c r="L162" s="224"/>
      <c r="M162" s="224"/>
      <c r="N162" s="224"/>
      <c r="O162" s="224"/>
      <c r="P162" s="224"/>
      <c r="Q162" s="156"/>
    </row>
    <row r="163" spans="1:35" ht="18" customHeight="1" x14ac:dyDescent="0.25">
      <c r="C163" s="221" t="s">
        <v>9</v>
      </c>
      <c r="D163" s="250"/>
      <c r="E163" s="250"/>
      <c r="F163" s="251">
        <v>1058</v>
      </c>
      <c r="G163" s="163">
        <v>39</v>
      </c>
      <c r="H163" s="161">
        <v>-3</v>
      </c>
      <c r="I163" s="164">
        <v>36</v>
      </c>
      <c r="J163" s="258">
        <v>50</v>
      </c>
      <c r="K163" s="178"/>
      <c r="L163" s="224"/>
      <c r="M163" s="224"/>
      <c r="N163" s="224"/>
      <c r="O163" s="224"/>
      <c r="P163" s="224"/>
      <c r="Q163" s="156"/>
    </row>
    <row r="164" spans="1:35" ht="18" customHeight="1" x14ac:dyDescent="0.25">
      <c r="C164" s="255" t="s">
        <v>53</v>
      </c>
      <c r="D164" s="255"/>
      <c r="E164" s="255"/>
      <c r="F164" s="256">
        <v>5689</v>
      </c>
      <c r="G164" s="165">
        <v>257</v>
      </c>
      <c r="H164" s="165">
        <v>-87</v>
      </c>
      <c r="I164" s="166">
        <v>170</v>
      </c>
      <c r="J164" s="259">
        <v>1265</v>
      </c>
      <c r="K164" s="178"/>
      <c r="L164" s="224"/>
      <c r="M164" s="224"/>
      <c r="N164" s="224"/>
      <c r="O164" s="224"/>
      <c r="P164" s="224"/>
      <c r="Q164" s="156"/>
    </row>
    <row r="165" spans="1:35" s="131" customFormat="1" ht="18" customHeight="1" x14ac:dyDescent="0.25">
      <c r="A165" s="120"/>
      <c r="B165" s="121"/>
      <c r="C165" s="227" t="s">
        <v>45</v>
      </c>
      <c r="D165" s="224"/>
      <c r="E165" s="224"/>
      <c r="F165" s="150">
        <v>247</v>
      </c>
      <c r="G165" s="159">
        <v>0</v>
      </c>
      <c r="H165" s="159">
        <v>0</v>
      </c>
      <c r="I165" s="160">
        <v>0</v>
      </c>
      <c r="J165" s="151">
        <v>0</v>
      </c>
      <c r="K165" s="178"/>
      <c r="L165" s="224"/>
      <c r="M165" s="224"/>
      <c r="N165" s="224"/>
      <c r="O165" s="224"/>
      <c r="P165" s="224"/>
      <c r="Q165" s="156"/>
      <c r="S165"/>
      <c r="T165"/>
      <c r="U165"/>
      <c r="V165"/>
      <c r="W165"/>
      <c r="X165"/>
      <c r="Y165"/>
      <c r="Z165"/>
      <c r="AA165"/>
      <c r="AB165"/>
      <c r="AC165" s="121"/>
      <c r="AD165" s="121"/>
      <c r="AE165" s="121"/>
      <c r="AF165" s="121"/>
      <c r="AG165" s="121"/>
      <c r="AH165" s="121"/>
      <c r="AI165" s="121"/>
    </row>
    <row r="166" spans="1:35" ht="18" customHeight="1" x14ac:dyDescent="0.25">
      <c r="B166" s="131"/>
      <c r="C166" s="233" t="s">
        <v>8</v>
      </c>
      <c r="D166" s="235"/>
      <c r="E166" s="235"/>
      <c r="F166" s="251">
        <v>247</v>
      </c>
      <c r="G166" s="161">
        <v>0</v>
      </c>
      <c r="H166" s="161">
        <v>0</v>
      </c>
      <c r="I166" s="162">
        <v>0</v>
      </c>
      <c r="J166" s="260">
        <v>0</v>
      </c>
      <c r="K166" s="178"/>
      <c r="L166" s="224"/>
      <c r="M166" s="224"/>
      <c r="N166" s="224"/>
      <c r="O166" s="224"/>
      <c r="P166" s="224"/>
      <c r="Q166" s="156"/>
      <c r="AC166" s="131"/>
      <c r="AD166" s="131"/>
      <c r="AE166" s="131"/>
      <c r="AF166" s="131"/>
      <c r="AG166" s="131"/>
      <c r="AH166" s="131"/>
      <c r="AI166" s="131"/>
    </row>
    <row r="167" spans="1:35" ht="18" customHeight="1" x14ac:dyDescent="0.25">
      <c r="C167" s="221" t="s">
        <v>9</v>
      </c>
      <c r="D167" s="250"/>
      <c r="E167" s="250"/>
      <c r="F167" s="276">
        <v>7</v>
      </c>
      <c r="G167" s="163">
        <v>0</v>
      </c>
      <c r="H167" s="286">
        <v>-4</v>
      </c>
      <c r="I167" s="164">
        <v>-4</v>
      </c>
      <c r="J167" s="258">
        <v>36</v>
      </c>
      <c r="K167" s="178"/>
      <c r="L167" s="224"/>
      <c r="M167" s="224"/>
      <c r="N167" s="224"/>
      <c r="O167" s="224"/>
      <c r="P167" s="224"/>
      <c r="Q167" s="156"/>
      <c r="R167" s="131"/>
    </row>
    <row r="168" spans="1:35" ht="18" customHeight="1" x14ac:dyDescent="0.25">
      <c r="C168" s="255" t="s">
        <v>54</v>
      </c>
      <c r="D168" s="255"/>
      <c r="E168" s="255"/>
      <c r="F168" s="256">
        <v>254</v>
      </c>
      <c r="G168" s="165">
        <v>0</v>
      </c>
      <c r="H168" s="165">
        <v>-4</v>
      </c>
      <c r="I168" s="166">
        <v>-4</v>
      </c>
      <c r="J168" s="259">
        <v>36</v>
      </c>
      <c r="K168" s="178"/>
      <c r="L168" s="224"/>
      <c r="M168" s="224"/>
      <c r="N168" s="224"/>
      <c r="O168" s="224"/>
      <c r="P168" s="224"/>
      <c r="Q168" s="156"/>
    </row>
    <row r="169" spans="1:35" ht="18" customHeight="1" x14ac:dyDescent="0.25">
      <c r="B169" s="131"/>
      <c r="C169" s="226" t="s">
        <v>16</v>
      </c>
      <c r="D169" s="226"/>
      <c r="E169" s="226"/>
      <c r="F169" s="256">
        <v>5943</v>
      </c>
      <c r="G169" s="165">
        <v>257</v>
      </c>
      <c r="H169" s="165">
        <v>-91</v>
      </c>
      <c r="I169" s="166">
        <v>166</v>
      </c>
      <c r="J169" s="259">
        <v>1302</v>
      </c>
      <c r="K169" s="178"/>
      <c r="L169" s="226" t="s">
        <v>37</v>
      </c>
      <c r="M169" s="226"/>
      <c r="N169" s="226"/>
      <c r="O169" s="268"/>
      <c r="P169" s="269"/>
      <c r="Q169" s="270">
        <v>257</v>
      </c>
    </row>
    <row r="170" spans="1:35" ht="18" customHeight="1" x14ac:dyDescent="0.25">
      <c r="C170" s="131"/>
      <c r="D170" s="131"/>
      <c r="E170" s="131"/>
      <c r="F170" s="131"/>
      <c r="G170" s="131"/>
      <c r="H170" s="131"/>
      <c r="I170" s="131"/>
      <c r="J170" s="155"/>
    </row>
    <row r="171" spans="1:35" ht="18" customHeight="1" thickBot="1" x14ac:dyDescent="0.4">
      <c r="C171" s="132" t="s">
        <v>14</v>
      </c>
      <c r="D171" s="130"/>
      <c r="E171" s="130"/>
      <c r="F171" s="130"/>
      <c r="G171" s="130"/>
      <c r="H171" s="130"/>
      <c r="I171" s="130"/>
      <c r="J171" s="130"/>
      <c r="L171" s="129" t="s">
        <v>35</v>
      </c>
      <c r="M171" s="140"/>
      <c r="N171" s="140"/>
      <c r="O171" s="140"/>
      <c r="P171" s="140"/>
      <c r="Q171" s="140"/>
    </row>
    <row r="172" spans="1:35" ht="18" customHeight="1" x14ac:dyDescent="0.25">
      <c r="G172" s="127"/>
      <c r="H172" s="144">
        <v>2025</v>
      </c>
      <c r="I172" s="127"/>
      <c r="L172" s="122"/>
      <c r="M172" s="122"/>
      <c r="N172" s="122"/>
      <c r="O172" s="122"/>
      <c r="P172" s="122"/>
      <c r="Q172" s="122"/>
    </row>
    <row r="173" spans="1:35" ht="18" customHeight="1" x14ac:dyDescent="0.25">
      <c r="C173" s="187" t="s">
        <v>4</v>
      </c>
      <c r="D173" s="222"/>
      <c r="E173" s="222"/>
      <c r="F173" s="231" t="s">
        <v>0</v>
      </c>
      <c r="G173" s="171" t="s">
        <v>58</v>
      </c>
      <c r="H173" s="171" t="s">
        <v>59</v>
      </c>
      <c r="I173" s="171" t="s">
        <v>3</v>
      </c>
      <c r="J173" s="171" t="s">
        <v>60</v>
      </c>
      <c r="L173" s="187" t="s">
        <v>51</v>
      </c>
      <c r="M173" s="187"/>
      <c r="N173" s="187"/>
      <c r="O173" s="187" t="s">
        <v>52</v>
      </c>
      <c r="P173" s="171"/>
      <c r="Q173" s="266" t="s">
        <v>4</v>
      </c>
    </row>
    <row r="174" spans="1:35" ht="18" customHeight="1" x14ac:dyDescent="0.25">
      <c r="C174" s="227" t="s">
        <v>41</v>
      </c>
      <c r="D174" s="224"/>
      <c r="E174" s="224"/>
      <c r="F174" s="150">
        <v>8</v>
      </c>
      <c r="G174" s="159">
        <v>0</v>
      </c>
      <c r="H174" s="159">
        <v>0</v>
      </c>
      <c r="I174" s="160">
        <v>0</v>
      </c>
      <c r="J174" s="151">
        <v>0</v>
      </c>
      <c r="K174" s="178"/>
      <c r="L174" s="224"/>
      <c r="M174" s="224"/>
      <c r="N174" s="224"/>
      <c r="O174" s="224"/>
      <c r="P174" s="224"/>
      <c r="Q174" s="156"/>
    </row>
    <row r="175" spans="1:35" ht="18" customHeight="1" x14ac:dyDescent="0.25">
      <c r="C175" s="227" t="s">
        <v>43</v>
      </c>
      <c r="D175" s="224"/>
      <c r="E175" s="224"/>
      <c r="F175" s="150">
        <v>43</v>
      </c>
      <c r="G175" s="159">
        <v>0</v>
      </c>
      <c r="H175" s="159">
        <v>0</v>
      </c>
      <c r="I175" s="160">
        <v>0</v>
      </c>
      <c r="J175" s="151">
        <v>309</v>
      </c>
      <c r="K175" s="178"/>
      <c r="L175" s="224"/>
      <c r="M175" s="224"/>
      <c r="N175" s="224"/>
      <c r="O175" s="267"/>
      <c r="P175" s="224"/>
      <c r="Q175" s="156"/>
    </row>
    <row r="176" spans="1:35" ht="18" customHeight="1" x14ac:dyDescent="0.25">
      <c r="C176" s="227" t="s">
        <v>44</v>
      </c>
      <c r="D176" s="224"/>
      <c r="E176" s="224"/>
      <c r="F176" s="150">
        <v>609</v>
      </c>
      <c r="G176" s="159">
        <v>0</v>
      </c>
      <c r="H176" s="159">
        <v>0</v>
      </c>
      <c r="I176" s="160">
        <v>0</v>
      </c>
      <c r="J176" s="151">
        <v>0</v>
      </c>
      <c r="K176" s="178"/>
      <c r="L176" s="224"/>
      <c r="M176" s="224"/>
      <c r="N176" s="224"/>
      <c r="O176" s="267"/>
      <c r="P176" s="224"/>
      <c r="Q176" s="156"/>
    </row>
    <row r="177" spans="3:18" ht="18" customHeight="1" x14ac:dyDescent="0.25">
      <c r="C177" s="221" t="s">
        <v>7</v>
      </c>
      <c r="D177" s="187"/>
      <c r="E177" s="187"/>
      <c r="F177" s="253">
        <v>660</v>
      </c>
      <c r="G177" s="163">
        <v>0</v>
      </c>
      <c r="H177" s="163">
        <v>0</v>
      </c>
      <c r="I177" s="164">
        <v>0</v>
      </c>
      <c r="J177" s="258">
        <v>309</v>
      </c>
      <c r="K177" s="178"/>
      <c r="L177" s="250"/>
      <c r="M177" s="250"/>
      <c r="N177" s="250"/>
      <c r="O177" s="250"/>
      <c r="P177" s="250"/>
      <c r="Q177" s="250"/>
    </row>
    <row r="178" spans="3:18" ht="18" customHeight="1" x14ac:dyDescent="0.25">
      <c r="C178" s="255" t="s">
        <v>55</v>
      </c>
      <c r="D178" s="255"/>
      <c r="E178" s="255"/>
      <c r="F178" s="256">
        <v>660</v>
      </c>
      <c r="G178" s="165">
        <v>0</v>
      </c>
      <c r="H178" s="165">
        <v>0</v>
      </c>
      <c r="I178" s="166">
        <v>0</v>
      </c>
      <c r="J178" s="259">
        <v>309</v>
      </c>
      <c r="K178" s="178"/>
      <c r="L178" s="226" t="s">
        <v>38</v>
      </c>
      <c r="M178" s="226"/>
      <c r="N178" s="226"/>
      <c r="O178" s="268"/>
      <c r="P178" s="269"/>
      <c r="Q178" s="270">
        <v>0</v>
      </c>
    </row>
    <row r="179" spans="3:18" ht="18" customHeight="1" x14ac:dyDescent="0.25">
      <c r="C179" s="226" t="s">
        <v>57</v>
      </c>
      <c r="D179" s="226"/>
      <c r="E179" s="226"/>
      <c r="F179" s="256">
        <v>2344</v>
      </c>
      <c r="G179" s="165">
        <v>0</v>
      </c>
      <c r="H179" s="165">
        <v>0</v>
      </c>
      <c r="I179" s="166">
        <v>0</v>
      </c>
      <c r="J179" s="259">
        <v>1014</v>
      </c>
      <c r="K179" s="178"/>
      <c r="L179" s="226" t="s">
        <v>39</v>
      </c>
      <c r="M179" s="226"/>
      <c r="N179" s="226"/>
      <c r="O179" s="268"/>
      <c r="P179" s="269"/>
      <c r="Q179" s="270">
        <v>0</v>
      </c>
    </row>
    <row r="180" spans="3:18" ht="18" customHeight="1" x14ac:dyDescent="0.25">
      <c r="D180" s="131"/>
      <c r="E180" s="131"/>
      <c r="F180" s="131"/>
      <c r="G180" s="131"/>
      <c r="H180" s="131"/>
      <c r="I180" s="131"/>
      <c r="J180" s="131"/>
    </row>
    <row r="181" spans="3:18" ht="18" customHeight="1" x14ac:dyDescent="0.25">
      <c r="C181" s="196" t="s">
        <v>79</v>
      </c>
    </row>
    <row r="182" spans="3:18" ht="18" customHeight="1" x14ac:dyDescent="0.25">
      <c r="C182" s="196" t="s">
        <v>61</v>
      </c>
      <c r="N182" s="287" t="s">
        <v>64</v>
      </c>
      <c r="O182" s="287"/>
      <c r="P182" s="287"/>
      <c r="Q182" s="217" t="s">
        <v>65</v>
      </c>
      <c r="R182" s="145"/>
    </row>
    <row r="183" spans="3:18" ht="18" customHeight="1" x14ac:dyDescent="0.25">
      <c r="C183" s="219" t="s">
        <v>67</v>
      </c>
      <c r="O183" s="287" t="s">
        <v>78</v>
      </c>
      <c r="P183" s="287"/>
      <c r="Q183" s="217" t="s">
        <v>66</v>
      </c>
    </row>
    <row r="188" spans="3:18" ht="18" customHeight="1" x14ac:dyDescent="0.25">
      <c r="I188" s="128"/>
      <c r="J188" s="128"/>
      <c r="L188" s="128"/>
    </row>
    <row r="189" spans="3:18" ht="18" customHeight="1" x14ac:dyDescent="0.25">
      <c r="H189" s="128"/>
      <c r="I189" s="128"/>
      <c r="J189" s="128"/>
      <c r="K189" s="142"/>
      <c r="L189" s="128"/>
    </row>
    <row r="190" spans="3:18" ht="18" customHeight="1" x14ac:dyDescent="0.25">
      <c r="I190" s="128"/>
      <c r="J190" s="128"/>
      <c r="L190" s="128"/>
    </row>
    <row r="191" spans="3:18" ht="18" customHeight="1" x14ac:dyDescent="0.25">
      <c r="I191" s="128"/>
      <c r="J191" s="128"/>
      <c r="K191" s="143"/>
      <c r="L191" s="128"/>
    </row>
  </sheetData>
  <mergeCells count="16">
    <mergeCell ref="L26:Q26"/>
    <mergeCell ref="L68:N68"/>
    <mergeCell ref="O68:Q68"/>
    <mergeCell ref="N33:O35"/>
    <mergeCell ref="I42:J42"/>
    <mergeCell ref="L75:L76"/>
    <mergeCell ref="L73:L74"/>
    <mergeCell ref="L70:L71"/>
    <mergeCell ref="N53:O55"/>
    <mergeCell ref="O183:P183"/>
    <mergeCell ref="N182:P182"/>
    <mergeCell ref="N91:P91"/>
    <mergeCell ref="Q91:R91"/>
    <mergeCell ref="O92:P92"/>
    <mergeCell ref="L97:Q97"/>
    <mergeCell ref="N105:O107"/>
  </mergeCells>
  <phoneticPr fontId="29" type="noConversion"/>
  <pageMargins left="7.874015748031496E-2" right="0" top="0" bottom="0" header="0" footer="0"/>
  <pageSetup paperSize="7" scale="42" fitToHeight="0" orientation="portrait" r:id="rId1"/>
  <headerFooter scaleWithDoc="0" alignWithMargins="0"/>
  <rowBreaks count="1" manualBreakCount="1">
    <brk id="92" max="16383" man="1"/>
  </rowBreaks>
  <colBreaks count="1" manualBreakCount="1">
    <brk id="18"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A1:AY195"/>
  <sheetViews>
    <sheetView showGridLines="0" view="pageBreakPreview" zoomScale="53" zoomScaleNormal="70" zoomScaleSheetLayoutView="53" workbookViewId="0">
      <selection activeCell="S182" sqref="S182"/>
    </sheetView>
  </sheetViews>
  <sheetFormatPr defaultColWidth="12.54296875" defaultRowHeight="18" customHeight="1" x14ac:dyDescent="0.25"/>
  <cols>
    <col min="1" max="1" width="12.54296875" style="2"/>
    <col min="2" max="2" width="12.54296875" style="1" customWidth="1"/>
    <col min="3" max="8" width="12.54296875" style="1"/>
    <col min="9" max="9" width="12.54296875" style="1" customWidth="1"/>
    <col min="10" max="16" width="12.54296875" style="1"/>
    <col min="17" max="17" width="12.54296875" style="1" customWidth="1"/>
    <col min="18" max="20" width="12.54296875" style="1"/>
    <col min="52" max="16384" width="12.54296875" style="1"/>
  </cols>
  <sheetData>
    <row r="1" spans="1:20" ht="18" customHeight="1" thickBot="1" x14ac:dyDescent="0.3">
      <c r="B1" s="67" t="s">
        <v>68</v>
      </c>
      <c r="C1" s="66" t="e">
        <f>+IF($K$1="EN",#REF!,#REF!)</f>
        <v>#REF!</v>
      </c>
      <c r="D1" s="64" t="e">
        <f>RIGHT(CURPEN,2)</f>
        <v>#NAME?</v>
      </c>
      <c r="F1" s="67" t="s">
        <v>69</v>
      </c>
      <c r="G1" s="66" t="e">
        <f>+IF($K$1="EN",#REF!,#REF!)</f>
        <v>#REF!</v>
      </c>
      <c r="H1" s="65" t="e">
        <f>RIGHT(Cur_Year,2)</f>
        <v>#REF!</v>
      </c>
      <c r="I1" s="64" t="e">
        <f>LEFT(Cur_Year,2)</f>
        <v>#REF!</v>
      </c>
      <c r="K1" s="307" t="s">
        <v>1</v>
      </c>
    </row>
    <row r="2" spans="1:20" ht="18" customHeight="1" thickBot="1" x14ac:dyDescent="0.3">
      <c r="B2" s="67" t="s">
        <v>70</v>
      </c>
      <c r="C2" s="66" t="e">
        <f>+IF($K$1="EN",#REF!,#REF!)</f>
        <v>#REF!</v>
      </c>
      <c r="D2" s="64" t="e">
        <f>RIGHT(COMP,2)</f>
        <v>#NAME?</v>
      </c>
      <c r="F2" s="67" t="s">
        <v>71</v>
      </c>
      <c r="G2" s="66" t="e">
        <f>+IF($K$1="EN",#REF!,#REF!)</f>
        <v>#REF!</v>
      </c>
      <c r="H2" s="65" t="e">
        <f>RIGHT(COMPQ,2)</f>
        <v>#NAME?</v>
      </c>
      <c r="I2" s="64" t="e">
        <f>LEFT(COMPQ,2)</f>
        <v>#NAME?</v>
      </c>
      <c r="K2" s="308"/>
    </row>
    <row r="3" spans="1:20" ht="18" customHeight="1" thickBot="1" x14ac:dyDescent="0.3">
      <c r="B3" s="67" t="s">
        <v>72</v>
      </c>
      <c r="C3" s="68">
        <v>2020</v>
      </c>
      <c r="D3" s="64" t="e">
        <f>RIGHT(COMP,2)</f>
        <v>#NAME?</v>
      </c>
      <c r="F3" s="67" t="s">
        <v>73</v>
      </c>
      <c r="G3" s="66"/>
      <c r="H3" s="65"/>
      <c r="I3" s="64"/>
      <c r="K3" s="309"/>
    </row>
    <row r="5" spans="1:20" ht="18" customHeight="1" x14ac:dyDescent="0.25">
      <c r="H5" s="37"/>
      <c r="I5" s="37"/>
      <c r="J5" s="37"/>
    </row>
    <row r="6" spans="1:20" ht="18" customHeight="1" x14ac:dyDescent="0.25">
      <c r="A6" s="2">
        <v>1</v>
      </c>
      <c r="D6" s="29"/>
      <c r="E6" s="29"/>
      <c r="F6" s="29"/>
      <c r="G6" s="29"/>
      <c r="H6" s="29"/>
      <c r="I6" s="29"/>
      <c r="J6" s="29"/>
      <c r="K6" s="29"/>
      <c r="L6" s="29"/>
      <c r="M6" s="29"/>
      <c r="N6" s="29"/>
      <c r="O6" s="29"/>
      <c r="P6" s="29"/>
      <c r="Q6" s="29"/>
      <c r="R6" s="29"/>
      <c r="S6" s="29"/>
      <c r="T6" s="29"/>
    </row>
    <row r="7" spans="1:20" ht="51" customHeight="1" x14ac:dyDescent="0.25">
      <c r="A7" s="2">
        <f t="shared" ref="A7:A70" si="0">A6+1</f>
        <v>2</v>
      </c>
      <c r="C7" s="34" t="e">
        <f>+IF($K$1="EN",#REF!,#REF!)</f>
        <v>#REF!</v>
      </c>
      <c r="D7" s="63"/>
      <c r="E7" s="63"/>
      <c r="F7" s="63"/>
      <c r="G7" s="63"/>
      <c r="I7" s="34"/>
      <c r="L7" s="33"/>
    </row>
    <row r="8" spans="1:20" ht="21" customHeight="1" x14ac:dyDescent="0.25">
      <c r="A8" s="2">
        <f t="shared" si="0"/>
        <v>3</v>
      </c>
      <c r="C8" s="32" t="e">
        <f>+IF($K$1="EN",#REF!,#REF!)</f>
        <v>#REF!</v>
      </c>
      <c r="D8" s="31"/>
      <c r="E8" s="31"/>
      <c r="F8" s="31"/>
      <c r="G8" s="31"/>
      <c r="H8" s="31"/>
      <c r="I8" s="31"/>
      <c r="J8" s="31"/>
      <c r="K8" s="31"/>
      <c r="L8" s="31"/>
      <c r="M8" s="31"/>
      <c r="N8" s="31"/>
      <c r="O8" s="31"/>
      <c r="P8" s="31"/>
      <c r="Q8" s="31"/>
    </row>
    <row r="9" spans="1:20" ht="18" customHeight="1" x14ac:dyDescent="0.25">
      <c r="A9" s="2">
        <f t="shared" si="0"/>
        <v>4</v>
      </c>
    </row>
    <row r="10" spans="1:20" ht="24.75" customHeight="1" thickBot="1" x14ac:dyDescent="0.55000000000000004">
      <c r="A10" s="2">
        <f t="shared" si="0"/>
        <v>5</v>
      </c>
      <c r="C10" s="17" t="e">
        <f>+IF($K$1="EN",#REF!,#REF!)</f>
        <v>#REF!</v>
      </c>
      <c r="D10" s="18"/>
      <c r="E10" s="18"/>
      <c r="F10" s="18"/>
      <c r="G10" s="18"/>
      <c r="H10" s="18"/>
      <c r="I10" s="18"/>
      <c r="J10" s="18"/>
      <c r="K10" s="18"/>
      <c r="L10" s="18"/>
      <c r="M10" s="18"/>
      <c r="N10" s="18"/>
      <c r="O10" s="18"/>
      <c r="P10" s="18"/>
      <c r="Q10" s="18"/>
    </row>
    <row r="11" spans="1:20" ht="18" customHeight="1" x14ac:dyDescent="0.25">
      <c r="A11" s="2">
        <f t="shared" si="0"/>
        <v>6</v>
      </c>
      <c r="C11" s="3"/>
    </row>
    <row r="12" spans="1:20" ht="18" customHeight="1" x14ac:dyDescent="0.25">
      <c r="A12" s="2">
        <f t="shared" si="0"/>
        <v>7</v>
      </c>
      <c r="C12" s="3"/>
    </row>
    <row r="13" spans="1:20" ht="18" customHeight="1" x14ac:dyDescent="0.25">
      <c r="A13" s="2">
        <f t="shared" si="0"/>
        <v>8</v>
      </c>
      <c r="C13" s="3"/>
    </row>
    <row r="14" spans="1:20" ht="18" customHeight="1" x14ac:dyDescent="0.25">
      <c r="A14" s="2">
        <f t="shared" si="0"/>
        <v>9</v>
      </c>
      <c r="C14" s="3"/>
    </row>
    <row r="15" spans="1:20" ht="18" customHeight="1" x14ac:dyDescent="0.25">
      <c r="A15" s="2">
        <f t="shared" si="0"/>
        <v>10</v>
      </c>
      <c r="C15" s="3"/>
      <c r="T15" s="35"/>
    </row>
    <row r="16" spans="1:20" ht="18" customHeight="1" x14ac:dyDescent="0.25">
      <c r="A16" s="2">
        <f t="shared" si="0"/>
        <v>11</v>
      </c>
      <c r="C16" s="3"/>
      <c r="T16" s="35"/>
    </row>
    <row r="17" spans="1:20" ht="18" customHeight="1" x14ac:dyDescent="0.25">
      <c r="A17" s="2">
        <f t="shared" si="0"/>
        <v>12</v>
      </c>
      <c r="C17" s="3"/>
      <c r="T17" s="35"/>
    </row>
    <row r="18" spans="1:20" ht="18" customHeight="1" x14ac:dyDescent="0.25">
      <c r="A18" s="2">
        <f t="shared" si="0"/>
        <v>13</v>
      </c>
      <c r="C18" s="3"/>
      <c r="T18" s="35"/>
    </row>
    <row r="19" spans="1:20" ht="18" customHeight="1" x14ac:dyDescent="0.25">
      <c r="A19" s="2">
        <f t="shared" si="0"/>
        <v>14</v>
      </c>
      <c r="C19" s="3"/>
      <c r="T19" s="35"/>
    </row>
    <row r="20" spans="1:20" ht="18" customHeight="1" x14ac:dyDescent="0.25">
      <c r="A20" s="2">
        <f t="shared" si="0"/>
        <v>15</v>
      </c>
      <c r="C20" s="3"/>
      <c r="T20" s="35"/>
    </row>
    <row r="21" spans="1:20" ht="18" customHeight="1" x14ac:dyDescent="0.25">
      <c r="A21" s="2">
        <f t="shared" si="0"/>
        <v>16</v>
      </c>
      <c r="C21" s="3"/>
      <c r="T21" s="35"/>
    </row>
    <row r="22" spans="1:20" ht="18" customHeight="1" x14ac:dyDescent="0.25">
      <c r="A22" s="2">
        <f t="shared" si="0"/>
        <v>17</v>
      </c>
      <c r="C22" s="3"/>
      <c r="T22" s="35"/>
    </row>
    <row r="23" spans="1:20" ht="18" customHeight="1" x14ac:dyDescent="0.25">
      <c r="A23" s="2">
        <f t="shared" si="0"/>
        <v>18</v>
      </c>
      <c r="C23" s="3"/>
      <c r="T23" s="35"/>
    </row>
    <row r="24" spans="1:20" ht="18" customHeight="1" x14ac:dyDescent="0.25">
      <c r="A24" s="2">
        <f t="shared" si="0"/>
        <v>19</v>
      </c>
      <c r="C24" s="3"/>
      <c r="T24" s="35"/>
    </row>
    <row r="25" spans="1:20" ht="18" customHeight="1" x14ac:dyDescent="0.25">
      <c r="A25" s="2">
        <f t="shared" si="0"/>
        <v>20</v>
      </c>
      <c r="C25" s="3"/>
      <c r="T25" s="35"/>
    </row>
    <row r="26" spans="1:20" ht="18" customHeight="1" x14ac:dyDescent="0.25">
      <c r="A26" s="2">
        <f t="shared" si="0"/>
        <v>21</v>
      </c>
      <c r="T26" s="35"/>
    </row>
    <row r="27" spans="1:20" ht="18" customHeight="1" x14ac:dyDescent="0.25">
      <c r="A27" s="2">
        <f t="shared" si="0"/>
        <v>22</v>
      </c>
      <c r="T27" s="35"/>
    </row>
    <row r="28" spans="1:20" ht="24.75" customHeight="1" thickBot="1" x14ac:dyDescent="0.55000000000000004">
      <c r="A28" s="2">
        <f t="shared" si="0"/>
        <v>23</v>
      </c>
      <c r="C28" s="19" t="e">
        <f>+IF($K$1="EN",#REF!,#REF!)</f>
        <v>#REF!</v>
      </c>
      <c r="D28" s="30"/>
      <c r="E28" s="30"/>
      <c r="F28" s="30"/>
      <c r="G28" s="30"/>
      <c r="H28" s="30"/>
      <c r="I28" s="30"/>
      <c r="J28" s="30"/>
      <c r="L28" s="310" t="e">
        <f>+IF($K$1="EN",#REF!,#REF!)</f>
        <v>#REF!</v>
      </c>
      <c r="M28" s="310"/>
      <c r="N28" s="310"/>
      <c r="O28" s="310"/>
      <c r="P28" s="310"/>
      <c r="Q28" s="310"/>
      <c r="T28" s="35"/>
    </row>
    <row r="29" spans="1:20" ht="18" customHeight="1" x14ac:dyDescent="0.25">
      <c r="A29" s="2">
        <f t="shared" si="0"/>
        <v>24</v>
      </c>
      <c r="T29" s="35"/>
    </row>
    <row r="30" spans="1:20" ht="18" customHeight="1" x14ac:dyDescent="0.25">
      <c r="A30" s="2">
        <f t="shared" si="0"/>
        <v>25</v>
      </c>
      <c r="D30" s="35"/>
      <c r="G30" s="314">
        <v>2021</v>
      </c>
      <c r="H30" s="314"/>
      <c r="I30" s="314"/>
      <c r="T30" s="35"/>
    </row>
    <row r="31" spans="1:20" ht="18" customHeight="1" x14ac:dyDescent="0.25">
      <c r="A31" s="2">
        <f t="shared" si="0"/>
        <v>26</v>
      </c>
      <c r="C31" s="62" t="e">
        <f>+IF($K$1="EN",#REF!,#REF!)</f>
        <v>#REF!</v>
      </c>
      <c r="D31" s="15"/>
      <c r="E31" s="110" t="e">
        <f>+CURPEN</f>
        <v>#NAME?</v>
      </c>
      <c r="F31" s="116" t="s">
        <v>6</v>
      </c>
      <c r="G31" s="27" t="e">
        <f>+IF($K$1="EN",#REF!,#REF!)</f>
        <v>#REF!</v>
      </c>
      <c r="H31" s="27" t="e">
        <f>+IF($K$1="EN",#REF!,#REF!)</f>
        <v>#REF!</v>
      </c>
      <c r="I31" s="107" t="s">
        <v>3</v>
      </c>
      <c r="J31" s="27" t="e">
        <f>+IF($K$1="EN",#REF!,#REF!)</f>
        <v>#REF!</v>
      </c>
      <c r="T31" s="35"/>
    </row>
    <row r="32" spans="1:20" ht="18" customHeight="1" x14ac:dyDescent="0.25">
      <c r="A32" s="2">
        <f t="shared" si="0"/>
        <v>27</v>
      </c>
      <c r="E32" s="86"/>
      <c r="F32" s="100"/>
      <c r="G32" s="60"/>
      <c r="H32" s="60"/>
      <c r="I32" s="94"/>
      <c r="J32" s="84"/>
      <c r="T32" s="35"/>
    </row>
    <row r="33" spans="1:51" ht="18" customHeight="1" x14ac:dyDescent="0.25">
      <c r="A33" s="2">
        <f t="shared" si="0"/>
        <v>28</v>
      </c>
      <c r="C33" s="61" t="e">
        <f>+IF($K$1="EN",#REF!,#REF!)</f>
        <v>#REF!</v>
      </c>
      <c r="D33" s="3"/>
      <c r="E33" s="86"/>
      <c r="F33" s="100"/>
      <c r="G33" s="69"/>
      <c r="H33" s="69"/>
      <c r="I33" s="95"/>
      <c r="J33" s="85"/>
      <c r="T33" s="35"/>
    </row>
    <row r="34" spans="1:51" ht="18" customHeight="1" x14ac:dyDescent="0.25">
      <c r="A34" s="2">
        <f t="shared" si="0"/>
        <v>29</v>
      </c>
      <c r="E34" s="86"/>
      <c r="F34" s="101"/>
      <c r="G34" s="70"/>
      <c r="H34" s="70"/>
      <c r="I34" s="96"/>
      <c r="J34" s="84"/>
      <c r="T34" s="35"/>
    </row>
    <row r="35" spans="1:51" ht="18" customHeight="1" x14ac:dyDescent="0.25">
      <c r="A35" s="2">
        <f t="shared" si="0"/>
        <v>30</v>
      </c>
      <c r="C35" s="61" t="e">
        <f>+IF($K$1="EN",#REF!,#REF!)</f>
        <v>#REF!</v>
      </c>
      <c r="D35" s="3"/>
      <c r="E35" s="86"/>
      <c r="F35" s="100"/>
      <c r="G35" s="69"/>
      <c r="H35" s="69"/>
      <c r="I35" s="95"/>
      <c r="J35" s="85"/>
      <c r="N35" s="306" t="str">
        <f>ROUND(E41/1000,1)&amp;" GW"</f>
        <v>0 GW</v>
      </c>
      <c r="O35" s="306"/>
      <c r="P35" s="29"/>
      <c r="T35" s="35"/>
    </row>
    <row r="36" spans="1:51" ht="18" customHeight="1" x14ac:dyDescent="0.25">
      <c r="A36" s="2">
        <f t="shared" si="0"/>
        <v>31</v>
      </c>
      <c r="E36" s="86"/>
      <c r="F36" s="101"/>
      <c r="G36" s="70"/>
      <c r="H36" s="70"/>
      <c r="I36" s="96"/>
      <c r="J36" s="84"/>
      <c r="N36" s="306"/>
      <c r="O36" s="306"/>
      <c r="P36" s="29"/>
      <c r="T36" s="35"/>
    </row>
    <row r="37" spans="1:51" ht="18" customHeight="1" x14ac:dyDescent="0.25">
      <c r="A37" s="2">
        <f t="shared" si="0"/>
        <v>32</v>
      </c>
      <c r="C37" s="61" t="e">
        <f>+IF($K$1="EN",#REF!,#REF!)</f>
        <v>#REF!</v>
      </c>
      <c r="D37" s="3"/>
      <c r="E37" s="86"/>
      <c r="F37" s="100"/>
      <c r="G37" s="69"/>
      <c r="H37" s="69"/>
      <c r="I37" s="95"/>
      <c r="J37" s="85"/>
      <c r="T37" s="35"/>
    </row>
    <row r="38" spans="1:51" ht="18" customHeight="1" x14ac:dyDescent="0.25">
      <c r="A38" s="2">
        <f t="shared" si="0"/>
        <v>33</v>
      </c>
      <c r="E38" s="86"/>
      <c r="F38" s="101"/>
      <c r="G38" s="70"/>
      <c r="H38" s="70"/>
      <c r="I38" s="96"/>
      <c r="J38" s="84"/>
    </row>
    <row r="39" spans="1:51" ht="18" customHeight="1" x14ac:dyDescent="0.25">
      <c r="A39" s="2">
        <f t="shared" si="0"/>
        <v>34</v>
      </c>
      <c r="C39" s="61" t="e">
        <f>+IF($K$1="EN",#REF!,#REF!)</f>
        <v>#REF!</v>
      </c>
      <c r="D39" s="3"/>
      <c r="E39" s="86"/>
      <c r="F39" s="100"/>
      <c r="G39" s="69"/>
      <c r="H39" s="69"/>
      <c r="I39" s="95"/>
      <c r="J39" s="85"/>
    </row>
    <row r="40" spans="1:51" ht="18" customHeight="1" x14ac:dyDescent="0.25">
      <c r="A40" s="2">
        <f t="shared" si="0"/>
        <v>35</v>
      </c>
      <c r="B40" s="36"/>
      <c r="E40" s="86"/>
      <c r="F40" s="101"/>
      <c r="G40" s="70"/>
      <c r="H40" s="70"/>
      <c r="I40" s="96"/>
      <c r="J40" s="84"/>
    </row>
    <row r="41" spans="1:51" ht="18" customHeight="1" x14ac:dyDescent="0.25">
      <c r="A41" s="2">
        <f t="shared" si="0"/>
        <v>36</v>
      </c>
      <c r="B41" s="36"/>
      <c r="C41" s="9" t="e">
        <f>+IF($K$1="EN",#REF!,#REF!)</f>
        <v>#REF!</v>
      </c>
      <c r="D41" s="9"/>
      <c r="E41" s="87" t="b">
        <f>ROUND('1H25'!F33,2)=ROUND(SUM('1H25'!F29:F32),2)</f>
        <v>0</v>
      </c>
      <c r="F41" s="102" t="e">
        <f>ROUND('1H25'!#REF!,2)=ROUND(SUM('1H25'!#REF!),2)</f>
        <v>#REF!</v>
      </c>
      <c r="G41" s="71" t="b">
        <f>ROUND('1H25'!H33,2)=ROUND(SUM('1H25'!H29:H32),2)</f>
        <v>1</v>
      </c>
      <c r="H41" s="71" t="b">
        <f>ROUND('1H25'!I33,2)=ROUND(SUM('1H25'!I29:I32),2)</f>
        <v>1</v>
      </c>
      <c r="I41" s="108" t="b">
        <f>ROUND('1H25'!J33,1)=ROUND(SUM('1H25'!J29:J32),1)</f>
        <v>0</v>
      </c>
      <c r="J41" s="109" t="e">
        <f>ROUND('1H25'!#REF!,2)=ROUND(SUM('1H25'!#REF!),2)</f>
        <v>#REF!</v>
      </c>
      <c r="S41" s="115" t="s">
        <v>74</v>
      </c>
    </row>
    <row r="42" spans="1:51" ht="18" customHeight="1" x14ac:dyDescent="0.25">
      <c r="A42" s="2">
        <f t="shared" si="0"/>
        <v>37</v>
      </c>
      <c r="B42" s="36"/>
      <c r="F42" s="89"/>
      <c r="I42" s="41"/>
    </row>
    <row r="43" spans="1:51" s="35" customFormat="1" ht="18" customHeight="1" x14ac:dyDescent="0.25">
      <c r="A43" s="2">
        <f t="shared" si="0"/>
        <v>38</v>
      </c>
      <c r="C43" s="1"/>
      <c r="D43" s="1"/>
      <c r="E43" s="1"/>
      <c r="F43" s="89"/>
      <c r="G43" s="1"/>
      <c r="H43" s="1"/>
      <c r="I43" s="93"/>
      <c r="J43" s="1"/>
      <c r="K43" s="1"/>
      <c r="L43" s="1"/>
      <c r="M43" s="1"/>
      <c r="N43" s="1"/>
      <c r="O43" s="1"/>
      <c r="P43" s="1"/>
      <c r="Q43" s="1"/>
      <c r="T43" s="1"/>
      <c r="U43"/>
      <c r="V43"/>
      <c r="W43"/>
      <c r="X43"/>
      <c r="Y43"/>
      <c r="Z43"/>
      <c r="AA43"/>
      <c r="AB43"/>
      <c r="AC43"/>
      <c r="AD43"/>
      <c r="AE43"/>
      <c r="AF43"/>
      <c r="AG43"/>
      <c r="AH43"/>
      <c r="AI43"/>
      <c r="AJ43"/>
      <c r="AK43"/>
      <c r="AL43"/>
      <c r="AM43"/>
      <c r="AN43"/>
      <c r="AO43"/>
      <c r="AP43"/>
      <c r="AQ43"/>
      <c r="AR43"/>
      <c r="AS43"/>
      <c r="AT43"/>
      <c r="AU43"/>
      <c r="AV43"/>
      <c r="AW43"/>
      <c r="AX43"/>
      <c r="AY43"/>
    </row>
    <row r="44" spans="1:51" s="35" customFormat="1" ht="18" customHeight="1" x14ac:dyDescent="0.25">
      <c r="A44" s="2">
        <f t="shared" si="0"/>
        <v>39</v>
      </c>
      <c r="C44" s="1"/>
      <c r="D44" s="1"/>
      <c r="E44" s="1"/>
      <c r="F44" s="1"/>
      <c r="G44" s="1"/>
      <c r="H44" s="1"/>
      <c r="I44" s="1"/>
      <c r="J44" s="1"/>
      <c r="K44" s="1"/>
      <c r="L44" s="1"/>
      <c r="M44" s="1"/>
      <c r="N44" s="1"/>
      <c r="O44" s="1"/>
      <c r="P44" s="1"/>
      <c r="Q44" s="1"/>
      <c r="T44" s="1"/>
      <c r="U44"/>
      <c r="V44"/>
      <c r="W44"/>
      <c r="X44"/>
      <c r="Y44"/>
      <c r="Z44"/>
      <c r="AA44"/>
      <c r="AB44"/>
      <c r="AC44"/>
      <c r="AD44"/>
      <c r="AE44"/>
      <c r="AF44"/>
      <c r="AG44"/>
      <c r="AH44"/>
      <c r="AI44"/>
      <c r="AJ44"/>
      <c r="AK44"/>
      <c r="AL44"/>
      <c r="AM44"/>
      <c r="AN44"/>
      <c r="AO44"/>
      <c r="AP44"/>
      <c r="AQ44"/>
      <c r="AR44"/>
      <c r="AS44"/>
      <c r="AT44"/>
      <c r="AU44"/>
      <c r="AV44"/>
      <c r="AW44"/>
      <c r="AX44"/>
      <c r="AY44"/>
    </row>
    <row r="45" spans="1:51" s="35" customFormat="1" ht="18" customHeight="1" x14ac:dyDescent="0.25">
      <c r="A45" s="2">
        <f t="shared" si="0"/>
        <v>40</v>
      </c>
      <c r="K45" s="1"/>
      <c r="T45" s="1"/>
      <c r="U45"/>
      <c r="V45"/>
      <c r="W45"/>
      <c r="X45"/>
      <c r="Y45"/>
      <c r="Z45"/>
      <c r="AA45"/>
      <c r="AB45"/>
      <c r="AC45"/>
      <c r="AD45"/>
      <c r="AE45"/>
      <c r="AF45"/>
      <c r="AG45"/>
      <c r="AH45"/>
      <c r="AI45"/>
      <c r="AJ45"/>
      <c r="AK45"/>
      <c r="AL45"/>
      <c r="AM45"/>
      <c r="AN45"/>
      <c r="AO45"/>
      <c r="AP45"/>
      <c r="AQ45"/>
      <c r="AR45"/>
      <c r="AS45"/>
      <c r="AT45"/>
      <c r="AU45"/>
      <c r="AV45"/>
      <c r="AW45"/>
      <c r="AX45"/>
      <c r="AY45"/>
    </row>
    <row r="46" spans="1:51" s="35" customFormat="1" ht="18" customHeight="1" x14ac:dyDescent="0.25">
      <c r="A46" s="2">
        <f t="shared" si="0"/>
        <v>41</v>
      </c>
      <c r="C46" s="1"/>
      <c r="D46" s="1"/>
      <c r="E46" s="1"/>
      <c r="F46" s="1"/>
      <c r="G46" s="1"/>
      <c r="H46" s="1"/>
      <c r="I46" s="1"/>
      <c r="J46" s="1"/>
      <c r="K46" s="1"/>
      <c r="L46" s="1"/>
      <c r="M46" s="1"/>
      <c r="N46" s="1"/>
      <c r="O46" s="1"/>
      <c r="P46" s="1"/>
      <c r="Q46" s="1"/>
      <c r="T46" s="1"/>
      <c r="U46"/>
      <c r="V46"/>
      <c r="W46"/>
      <c r="X46"/>
      <c r="Y46"/>
      <c r="Z46"/>
      <c r="AA46"/>
      <c r="AB46"/>
      <c r="AC46"/>
      <c r="AD46"/>
      <c r="AE46"/>
      <c r="AF46"/>
      <c r="AG46"/>
      <c r="AH46"/>
      <c r="AI46"/>
      <c r="AJ46"/>
      <c r="AK46"/>
      <c r="AL46"/>
      <c r="AM46"/>
      <c r="AN46"/>
      <c r="AO46"/>
      <c r="AP46"/>
      <c r="AQ46"/>
      <c r="AR46"/>
      <c r="AS46"/>
      <c r="AT46"/>
      <c r="AU46"/>
      <c r="AV46"/>
      <c r="AW46"/>
      <c r="AX46"/>
      <c r="AY46"/>
    </row>
    <row r="47" spans="1:51" s="35" customFormat="1" ht="24.75" customHeight="1" thickBot="1" x14ac:dyDescent="0.55000000000000004">
      <c r="A47" s="2">
        <f t="shared" si="0"/>
        <v>42</v>
      </c>
      <c r="C47" s="19" t="e">
        <f>+IF($K$1="EN",#REF!,#REF!)</f>
        <v>#REF!</v>
      </c>
      <c r="D47" s="30"/>
      <c r="E47" s="30"/>
      <c r="F47" s="30"/>
      <c r="G47" s="30"/>
      <c r="H47" s="30"/>
      <c r="I47" s="30"/>
      <c r="J47" s="30"/>
      <c r="K47" s="1"/>
      <c r="L47" s="310" t="e">
        <f>+IF($K$1="EN",#REF!,#REF!)</f>
        <v>#REF!</v>
      </c>
      <c r="M47" s="310"/>
      <c r="N47" s="310"/>
      <c r="O47" s="310"/>
      <c r="P47" s="310"/>
      <c r="Q47" s="310"/>
      <c r="T47" s="1"/>
      <c r="U47"/>
      <c r="V47"/>
      <c r="W47"/>
      <c r="X47"/>
      <c r="Y47"/>
      <c r="Z47"/>
      <c r="AA47"/>
      <c r="AB47"/>
      <c r="AC47"/>
      <c r="AD47"/>
      <c r="AE47"/>
      <c r="AF47"/>
      <c r="AG47"/>
      <c r="AH47"/>
      <c r="AI47"/>
      <c r="AJ47"/>
      <c r="AK47"/>
      <c r="AL47"/>
      <c r="AM47"/>
      <c r="AN47"/>
      <c r="AO47"/>
      <c r="AP47"/>
      <c r="AQ47"/>
      <c r="AR47"/>
      <c r="AS47"/>
      <c r="AT47"/>
      <c r="AU47"/>
      <c r="AV47"/>
      <c r="AW47"/>
      <c r="AX47"/>
      <c r="AY47"/>
    </row>
    <row r="48" spans="1:51" s="35" customFormat="1" ht="18" customHeight="1" x14ac:dyDescent="0.25">
      <c r="A48" s="2">
        <f t="shared" si="0"/>
        <v>43</v>
      </c>
      <c r="K48" s="1"/>
      <c r="L48" s="1"/>
      <c r="M48" s="1"/>
      <c r="N48" s="1"/>
      <c r="O48" s="1"/>
      <c r="P48" s="1"/>
      <c r="Q48" s="1"/>
      <c r="T48" s="1"/>
      <c r="U48"/>
      <c r="V48"/>
      <c r="W48"/>
      <c r="X48"/>
      <c r="Y48"/>
      <c r="Z48"/>
      <c r="AA48"/>
      <c r="AB48"/>
      <c r="AC48"/>
      <c r="AD48"/>
      <c r="AE48"/>
      <c r="AF48"/>
      <c r="AG48"/>
      <c r="AH48"/>
      <c r="AI48"/>
      <c r="AJ48"/>
      <c r="AK48"/>
      <c r="AL48"/>
      <c r="AM48"/>
      <c r="AN48"/>
      <c r="AO48"/>
      <c r="AP48"/>
      <c r="AQ48"/>
      <c r="AR48"/>
      <c r="AS48"/>
      <c r="AT48"/>
      <c r="AU48"/>
      <c r="AV48"/>
      <c r="AW48"/>
      <c r="AX48"/>
      <c r="AY48"/>
    </row>
    <row r="49" spans="1:51" s="35" customFormat="1" ht="18" customHeight="1" x14ac:dyDescent="0.25">
      <c r="A49" s="2">
        <f t="shared" si="0"/>
        <v>44</v>
      </c>
      <c r="C49" s="44" t="e">
        <f>+IF($K$1="EN",#REF!,#REF!)</f>
        <v>#REF!</v>
      </c>
      <c r="D49" s="15"/>
      <c r="E49" s="15"/>
      <c r="F49" s="15"/>
      <c r="G49" s="15"/>
      <c r="H49" s="26" t="e">
        <f>+CURPEN</f>
        <v>#NAME?</v>
      </c>
      <c r="I49" s="43" t="e">
        <f>+COMP</f>
        <v>#NAME?</v>
      </c>
      <c r="J49" s="42" t="s">
        <v>6</v>
      </c>
      <c r="K49" s="1"/>
      <c r="L49" s="1"/>
      <c r="M49" s="1"/>
      <c r="N49" s="1"/>
      <c r="O49" s="1"/>
      <c r="P49" s="1"/>
      <c r="Q49" s="1"/>
      <c r="T49" s="1"/>
      <c r="U49"/>
      <c r="V49"/>
      <c r="W49"/>
      <c r="X49"/>
      <c r="Y49"/>
      <c r="Z49"/>
      <c r="AA49"/>
      <c r="AB49"/>
      <c r="AC49"/>
      <c r="AD49"/>
      <c r="AE49"/>
      <c r="AF49"/>
      <c r="AG49"/>
      <c r="AH49"/>
      <c r="AI49"/>
      <c r="AJ49"/>
      <c r="AK49"/>
      <c r="AL49"/>
      <c r="AM49"/>
      <c r="AN49"/>
      <c r="AO49"/>
      <c r="AP49"/>
      <c r="AQ49"/>
      <c r="AR49"/>
      <c r="AS49"/>
      <c r="AT49"/>
      <c r="AU49"/>
      <c r="AV49"/>
      <c r="AW49"/>
      <c r="AX49"/>
      <c r="AY49"/>
    </row>
    <row r="50" spans="1:51" s="35" customFormat="1" ht="18" customHeight="1" x14ac:dyDescent="0.25">
      <c r="A50" s="2">
        <f t="shared" si="0"/>
        <v>45</v>
      </c>
      <c r="C50" s="13" t="e">
        <f>+IF($K$1="EN",#REF!,#REF!)</f>
        <v>#REF!</v>
      </c>
      <c r="D50" s="51"/>
      <c r="E50" s="51"/>
      <c r="F50" s="51"/>
      <c r="G50" s="51"/>
      <c r="H50" s="59"/>
      <c r="I50" s="23"/>
      <c r="J50" s="58"/>
      <c r="K50" s="1"/>
      <c r="L50" s="1"/>
      <c r="M50" s="1"/>
      <c r="N50" s="1"/>
      <c r="O50" s="1"/>
      <c r="P50" s="1"/>
      <c r="Q50" s="1"/>
      <c r="T50" s="1"/>
      <c r="U50"/>
      <c r="V50"/>
      <c r="W50"/>
      <c r="X50"/>
      <c r="Y50"/>
      <c r="Z50"/>
      <c r="AA50"/>
      <c r="AB50"/>
      <c r="AC50"/>
      <c r="AD50"/>
      <c r="AE50"/>
      <c r="AF50"/>
      <c r="AG50"/>
      <c r="AH50"/>
      <c r="AI50"/>
      <c r="AJ50"/>
      <c r="AK50"/>
      <c r="AL50"/>
      <c r="AM50"/>
      <c r="AN50"/>
      <c r="AO50"/>
      <c r="AP50"/>
      <c r="AQ50"/>
      <c r="AR50"/>
      <c r="AS50"/>
      <c r="AT50"/>
      <c r="AU50"/>
      <c r="AV50"/>
      <c r="AW50"/>
      <c r="AX50"/>
      <c r="AY50"/>
    </row>
    <row r="51" spans="1:51" s="35" customFormat="1" ht="18" customHeight="1" x14ac:dyDescent="0.25">
      <c r="A51" s="2">
        <f t="shared" si="0"/>
        <v>46</v>
      </c>
      <c r="C51" s="13" t="e">
        <f>+IF($K$1="EN",#REF!,#REF!)</f>
        <v>#REF!</v>
      </c>
      <c r="D51" s="51"/>
      <c r="E51" s="51"/>
      <c r="F51" s="51"/>
      <c r="G51" s="51"/>
      <c r="H51" s="59"/>
      <c r="I51" s="23"/>
      <c r="J51" s="58"/>
      <c r="K51" s="1"/>
      <c r="L51" s="1"/>
      <c r="M51" s="1"/>
      <c r="N51" s="1"/>
      <c r="O51" s="1"/>
      <c r="P51" s="1"/>
      <c r="Q51" s="1"/>
      <c r="T51" s="1"/>
      <c r="U51"/>
      <c r="V51"/>
      <c r="W51"/>
      <c r="X51"/>
      <c r="Y51"/>
      <c r="Z51"/>
      <c r="AA51"/>
      <c r="AB51"/>
      <c r="AC51"/>
      <c r="AD51"/>
      <c r="AE51"/>
      <c r="AF51"/>
      <c r="AG51"/>
      <c r="AH51"/>
      <c r="AI51"/>
      <c r="AJ51"/>
      <c r="AK51"/>
      <c r="AL51"/>
      <c r="AM51"/>
      <c r="AN51"/>
      <c r="AO51"/>
      <c r="AP51"/>
      <c r="AQ51"/>
      <c r="AR51"/>
      <c r="AS51"/>
      <c r="AT51"/>
      <c r="AU51"/>
      <c r="AV51"/>
      <c r="AW51"/>
      <c r="AX51"/>
      <c r="AY51"/>
    </row>
    <row r="52" spans="1:51" s="35" customFormat="1" ht="18" customHeight="1" x14ac:dyDescent="0.25">
      <c r="A52" s="2">
        <f t="shared" si="0"/>
        <v>47</v>
      </c>
      <c r="C52" s="13" t="e">
        <f>+IF($K$1="EN",#REF!,#REF!)</f>
        <v>#REF!</v>
      </c>
      <c r="D52" s="51"/>
      <c r="E52" s="51"/>
      <c r="F52" s="51"/>
      <c r="G52" s="51"/>
      <c r="H52" s="59"/>
      <c r="I52" s="23"/>
      <c r="J52" s="58"/>
      <c r="K52" s="1"/>
      <c r="L52" s="1"/>
      <c r="M52" s="1"/>
      <c r="P52" s="1"/>
      <c r="Q52" s="1"/>
      <c r="T52" s="1"/>
      <c r="U52"/>
      <c r="V52"/>
      <c r="W52"/>
      <c r="X52"/>
      <c r="Y52"/>
      <c r="Z52"/>
      <c r="AA52"/>
      <c r="AB52"/>
      <c r="AC52"/>
      <c r="AD52"/>
      <c r="AE52"/>
      <c r="AF52"/>
      <c r="AG52"/>
      <c r="AH52"/>
      <c r="AI52"/>
      <c r="AJ52"/>
      <c r="AK52"/>
      <c r="AL52"/>
      <c r="AM52"/>
      <c r="AN52"/>
      <c r="AO52"/>
      <c r="AP52"/>
      <c r="AQ52"/>
      <c r="AR52"/>
      <c r="AS52"/>
      <c r="AT52"/>
      <c r="AU52"/>
      <c r="AV52"/>
      <c r="AW52"/>
      <c r="AX52"/>
      <c r="AY52"/>
    </row>
    <row r="53" spans="1:51" s="35" customFormat="1" ht="18" customHeight="1" x14ac:dyDescent="0.25">
      <c r="A53" s="2">
        <f t="shared" si="0"/>
        <v>48</v>
      </c>
      <c r="C53" s="12" t="e">
        <f>+IF($K$1="EN",#REF!,#REF!)</f>
        <v>#REF!</v>
      </c>
      <c r="D53" s="12"/>
      <c r="E53" s="12"/>
      <c r="F53" s="12"/>
      <c r="G53" s="12"/>
      <c r="H53" s="57" t="b">
        <f>ROUND('1H25'!H51,2)=ROUND(SUM('1H25'!H45:H50),2)</f>
        <v>0</v>
      </c>
      <c r="I53" s="56" t="b">
        <f>ROUND('1H25'!I51,2)=ROUND(SUM('1H25'!I45:I50),2)</f>
        <v>0</v>
      </c>
      <c r="J53" s="55"/>
      <c r="K53" s="1"/>
      <c r="L53" s="1"/>
      <c r="M53" s="1"/>
      <c r="P53" s="1"/>
      <c r="Q53" s="1"/>
      <c r="S53" s="115" t="s">
        <v>74</v>
      </c>
      <c r="T53" s="1"/>
      <c r="U53"/>
      <c r="V53"/>
      <c r="W53"/>
      <c r="X53"/>
      <c r="Y53"/>
      <c r="Z53"/>
      <c r="AA53"/>
      <c r="AB53"/>
      <c r="AC53"/>
      <c r="AD53"/>
      <c r="AE53"/>
      <c r="AF53"/>
      <c r="AG53"/>
      <c r="AH53"/>
      <c r="AI53"/>
      <c r="AJ53"/>
      <c r="AK53"/>
      <c r="AL53"/>
      <c r="AM53"/>
      <c r="AN53"/>
      <c r="AO53"/>
      <c r="AP53"/>
      <c r="AQ53"/>
      <c r="AR53"/>
      <c r="AS53"/>
      <c r="AT53"/>
      <c r="AU53"/>
      <c r="AV53"/>
      <c r="AW53"/>
      <c r="AX53"/>
      <c r="AY53"/>
    </row>
    <row r="54" spans="1:51" s="35" customFormat="1" ht="18" customHeight="1" x14ac:dyDescent="0.25">
      <c r="A54" s="2">
        <f t="shared" si="0"/>
        <v>49</v>
      </c>
      <c r="C54" s="13" t="e">
        <f>+IF($K$1="EN",#REF!,#REF!)</f>
        <v>#REF!</v>
      </c>
      <c r="D54" s="51"/>
      <c r="E54" s="51"/>
      <c r="F54" s="51"/>
      <c r="G54" s="51"/>
      <c r="H54" s="59"/>
      <c r="I54" s="23"/>
      <c r="J54" s="58"/>
      <c r="K54" s="1"/>
      <c r="L54" s="1"/>
      <c r="M54" s="1"/>
      <c r="N54" s="306" t="e">
        <f>ROUND(H62/1000,1)&amp;" TWh"</f>
        <v>#REF!</v>
      </c>
      <c r="O54" s="306"/>
      <c r="P54" s="29"/>
      <c r="T54" s="1"/>
      <c r="U54"/>
      <c r="V54"/>
      <c r="W54"/>
      <c r="X54"/>
      <c r="Y54"/>
      <c r="Z54"/>
      <c r="AA54"/>
      <c r="AB54"/>
      <c r="AC54"/>
      <c r="AD54"/>
      <c r="AE54"/>
      <c r="AF54"/>
      <c r="AG54"/>
      <c r="AH54"/>
      <c r="AI54"/>
      <c r="AJ54"/>
      <c r="AK54"/>
      <c r="AL54"/>
      <c r="AM54"/>
      <c r="AN54"/>
      <c r="AO54"/>
      <c r="AP54"/>
      <c r="AQ54"/>
      <c r="AR54"/>
      <c r="AS54"/>
      <c r="AT54"/>
      <c r="AU54"/>
      <c r="AV54"/>
      <c r="AW54"/>
      <c r="AX54"/>
      <c r="AY54"/>
    </row>
    <row r="55" spans="1:51" s="35" customFormat="1" ht="18" customHeight="1" x14ac:dyDescent="0.25">
      <c r="A55" s="2">
        <f t="shared" si="0"/>
        <v>50</v>
      </c>
      <c r="C55" s="13" t="e">
        <f>+IF($K$1="EN",#REF!,#REF!)</f>
        <v>#REF!</v>
      </c>
      <c r="D55" s="1"/>
      <c r="E55" s="1"/>
      <c r="F55" s="1"/>
      <c r="G55" s="1"/>
      <c r="H55" s="59"/>
      <c r="I55" s="23"/>
      <c r="J55" s="58"/>
      <c r="K55" s="1"/>
      <c r="L55" s="1"/>
      <c r="M55" s="1"/>
      <c r="N55" s="306"/>
      <c r="O55" s="306"/>
      <c r="P55" s="29"/>
      <c r="T55" s="1"/>
      <c r="U55"/>
      <c r="V55"/>
      <c r="W55"/>
      <c r="X55"/>
      <c r="Y55"/>
      <c r="Z55"/>
      <c r="AA55"/>
      <c r="AB55"/>
      <c r="AC55"/>
      <c r="AD55"/>
      <c r="AE55"/>
      <c r="AF55"/>
      <c r="AG55"/>
      <c r="AH55"/>
      <c r="AI55"/>
      <c r="AJ55"/>
      <c r="AK55"/>
      <c r="AL55"/>
      <c r="AM55"/>
      <c r="AN55"/>
      <c r="AO55"/>
      <c r="AP55"/>
      <c r="AQ55"/>
      <c r="AR55"/>
      <c r="AS55"/>
      <c r="AT55"/>
      <c r="AU55"/>
      <c r="AV55"/>
      <c r="AW55"/>
      <c r="AX55"/>
      <c r="AY55"/>
    </row>
    <row r="56" spans="1:51" s="35" customFormat="1" ht="18" customHeight="1" x14ac:dyDescent="0.25">
      <c r="A56" s="2">
        <f t="shared" si="0"/>
        <v>51</v>
      </c>
      <c r="C56" s="13" t="e">
        <f>+IF($K$1="EN",#REF!,#REF!)</f>
        <v>#REF!</v>
      </c>
      <c r="D56" s="1"/>
      <c r="E56" s="1"/>
      <c r="F56" s="1"/>
      <c r="G56" s="1"/>
      <c r="H56" s="59"/>
      <c r="I56" s="23"/>
      <c r="J56" s="58"/>
      <c r="K56" s="1"/>
      <c r="L56" s="1"/>
      <c r="M56" s="1"/>
      <c r="P56" s="1"/>
      <c r="Q56" s="1"/>
      <c r="U56"/>
      <c r="V56"/>
      <c r="W56"/>
      <c r="X56"/>
      <c r="Y56"/>
      <c r="Z56"/>
      <c r="AA56"/>
      <c r="AB56"/>
      <c r="AC56"/>
      <c r="AD56"/>
      <c r="AE56"/>
      <c r="AF56"/>
      <c r="AG56"/>
      <c r="AH56"/>
      <c r="AI56"/>
      <c r="AJ56"/>
      <c r="AK56"/>
      <c r="AL56"/>
      <c r="AM56"/>
      <c r="AN56"/>
      <c r="AO56"/>
      <c r="AP56"/>
      <c r="AQ56"/>
      <c r="AR56"/>
      <c r="AS56"/>
      <c r="AT56"/>
      <c r="AU56"/>
      <c r="AV56"/>
      <c r="AW56"/>
      <c r="AX56"/>
      <c r="AY56"/>
    </row>
    <row r="57" spans="1:51" s="35" customFormat="1" ht="18" customHeight="1" x14ac:dyDescent="0.25">
      <c r="A57" s="2">
        <f t="shared" si="0"/>
        <v>52</v>
      </c>
      <c r="C57" s="12" t="e">
        <f>+IF($K$1="EN",#REF!,#REF!)</f>
        <v>#REF!</v>
      </c>
      <c r="D57" s="11"/>
      <c r="E57" s="11"/>
      <c r="F57" s="11"/>
      <c r="G57" s="11"/>
      <c r="H57" s="57" t="b">
        <f>ROUND('1H25'!H54,2)=ROUND(SUM('1H25'!H52:H53),2)</f>
        <v>0</v>
      </c>
      <c r="I57" s="56" t="b">
        <f>ROUND('1H25'!I54,2)=ROUND(SUM('1H25'!I52:I53),2)</f>
        <v>0</v>
      </c>
      <c r="J57" s="55"/>
      <c r="K57" s="1"/>
      <c r="L57" s="1"/>
      <c r="M57" s="1"/>
      <c r="N57" s="1"/>
      <c r="O57" s="1"/>
      <c r="P57" s="1"/>
      <c r="Q57" s="1"/>
      <c r="S57" s="115" t="s">
        <v>74</v>
      </c>
      <c r="U57"/>
      <c r="V57"/>
      <c r="W57"/>
      <c r="X57"/>
      <c r="Y57"/>
      <c r="Z57"/>
      <c r="AA57"/>
      <c r="AB57"/>
      <c r="AC57"/>
      <c r="AD57"/>
      <c r="AE57"/>
      <c r="AF57"/>
      <c r="AG57"/>
      <c r="AH57"/>
      <c r="AI57"/>
      <c r="AJ57"/>
      <c r="AK57"/>
      <c r="AL57"/>
      <c r="AM57"/>
      <c r="AN57"/>
      <c r="AO57"/>
      <c r="AP57"/>
      <c r="AQ57"/>
      <c r="AR57"/>
      <c r="AS57"/>
      <c r="AT57"/>
      <c r="AU57"/>
      <c r="AV57"/>
      <c r="AW57"/>
      <c r="AX57"/>
      <c r="AY57"/>
    </row>
    <row r="58" spans="1:51" s="35" customFormat="1" ht="18" customHeight="1" x14ac:dyDescent="0.25">
      <c r="A58" s="2">
        <f t="shared" si="0"/>
        <v>53</v>
      </c>
      <c r="C58" s="13" t="e">
        <f>+IF($K$1="EN",#REF!,#REF!)</f>
        <v>#REF!</v>
      </c>
      <c r="D58" s="1"/>
      <c r="E58" s="1"/>
      <c r="F58" s="1"/>
      <c r="G58" s="1"/>
      <c r="H58" s="59"/>
      <c r="I58" s="23"/>
      <c r="J58" s="58"/>
      <c r="K58" s="1"/>
      <c r="L58" s="1"/>
      <c r="M58" s="1"/>
      <c r="N58" s="1"/>
      <c r="O58" s="1"/>
      <c r="P58" s="1"/>
      <c r="Q58" s="1"/>
      <c r="U58"/>
      <c r="V58"/>
      <c r="W58"/>
      <c r="X58"/>
      <c r="Y58"/>
      <c r="Z58"/>
      <c r="AA58"/>
      <c r="AB58"/>
      <c r="AC58"/>
      <c r="AD58"/>
      <c r="AE58"/>
      <c r="AF58"/>
      <c r="AG58"/>
      <c r="AH58"/>
      <c r="AI58"/>
      <c r="AJ58"/>
      <c r="AK58"/>
      <c r="AL58"/>
      <c r="AM58"/>
      <c r="AN58"/>
      <c r="AO58"/>
      <c r="AP58"/>
      <c r="AQ58"/>
      <c r="AR58"/>
      <c r="AS58"/>
      <c r="AT58"/>
      <c r="AU58"/>
      <c r="AV58"/>
      <c r="AW58"/>
      <c r="AX58"/>
      <c r="AY58"/>
    </row>
    <row r="59" spans="1:51" s="35" customFormat="1" ht="18" customHeight="1" x14ac:dyDescent="0.25">
      <c r="A59" s="2">
        <f t="shared" si="0"/>
        <v>54</v>
      </c>
      <c r="C59" s="12" t="e">
        <f>+IF($K$1="EN",#REF!,#REF!)</f>
        <v>#REF!</v>
      </c>
      <c r="D59" s="12"/>
      <c r="E59" s="12"/>
      <c r="F59" s="12"/>
      <c r="G59" s="12"/>
      <c r="H59" s="57" t="e">
        <f>ROUND('1H25'!H55,2)=ROUND(SUM('1H25'!#REF!),2)</f>
        <v>#REF!</v>
      </c>
      <c r="I59" s="56" t="e">
        <f>ROUND('1H25'!I55,2)=ROUND(SUM('1H25'!#REF!),2)</f>
        <v>#REF!</v>
      </c>
      <c r="J59" s="55"/>
      <c r="K59" s="1"/>
      <c r="L59" s="1"/>
      <c r="M59" s="1"/>
      <c r="N59" s="1"/>
      <c r="O59" s="1"/>
      <c r="P59" s="1"/>
      <c r="Q59" s="1"/>
      <c r="S59" s="115" t="s">
        <v>74</v>
      </c>
      <c r="U59"/>
      <c r="V59"/>
      <c r="W59"/>
      <c r="X59"/>
      <c r="Y59"/>
      <c r="Z59"/>
      <c r="AA59"/>
      <c r="AB59"/>
      <c r="AC59"/>
      <c r="AD59"/>
      <c r="AE59"/>
      <c r="AF59"/>
      <c r="AG59"/>
      <c r="AH59"/>
      <c r="AI59"/>
      <c r="AJ59"/>
      <c r="AK59"/>
      <c r="AL59"/>
      <c r="AM59"/>
      <c r="AN59"/>
      <c r="AO59"/>
      <c r="AP59"/>
      <c r="AQ59"/>
      <c r="AR59"/>
      <c r="AS59"/>
      <c r="AT59"/>
      <c r="AU59"/>
      <c r="AV59"/>
      <c r="AW59"/>
      <c r="AX59"/>
      <c r="AY59"/>
    </row>
    <row r="60" spans="1:51" s="35" customFormat="1" ht="18" customHeight="1" x14ac:dyDescent="0.25">
      <c r="A60" s="2">
        <f t="shared" si="0"/>
        <v>55</v>
      </c>
      <c r="H60" s="59"/>
      <c r="K60" s="1"/>
      <c r="L60" s="1"/>
      <c r="M60" s="1"/>
      <c r="N60" s="1"/>
      <c r="O60" s="1"/>
      <c r="P60" s="1"/>
      <c r="Q60" s="1"/>
      <c r="S60" s="115" t="s">
        <v>74</v>
      </c>
      <c r="U60"/>
      <c r="V60"/>
      <c r="W60"/>
      <c r="X60"/>
      <c r="Y60"/>
      <c r="Z60"/>
      <c r="AA60"/>
      <c r="AB60"/>
      <c r="AC60"/>
      <c r="AD60"/>
      <c r="AE60"/>
      <c r="AF60"/>
      <c r="AG60"/>
      <c r="AH60"/>
      <c r="AI60"/>
      <c r="AJ60"/>
      <c r="AK60"/>
      <c r="AL60"/>
      <c r="AM60"/>
      <c r="AN60"/>
      <c r="AO60"/>
      <c r="AP60"/>
      <c r="AQ60"/>
      <c r="AR60"/>
      <c r="AS60"/>
      <c r="AT60"/>
      <c r="AU60"/>
      <c r="AV60"/>
      <c r="AW60"/>
      <c r="AX60"/>
      <c r="AY60"/>
    </row>
    <row r="61" spans="1:51" s="35" customFormat="1" ht="18" customHeight="1" x14ac:dyDescent="0.25">
      <c r="A61" s="2">
        <f t="shared" si="0"/>
        <v>56</v>
      </c>
      <c r="C61" s="12" t="e">
        <f>+IF($K$1="EN",#REF!,#REF!)</f>
        <v>#REF!</v>
      </c>
      <c r="D61" s="12"/>
      <c r="E61" s="12"/>
      <c r="F61" s="12"/>
      <c r="G61" s="12"/>
      <c r="H61" s="57" t="e">
        <f>ROUND('1H25'!#REF!,2)=ROUND(SUM('1H25'!U138:U138),2)</f>
        <v>#REF!</v>
      </c>
      <c r="I61" s="56" t="e">
        <f>ROUND('1H25'!#REF!,2)=ROUND(SUM('1H25'!V138:V138),2)</f>
        <v>#REF!</v>
      </c>
      <c r="J61" s="55"/>
      <c r="K61" s="1"/>
      <c r="L61" s="1"/>
      <c r="M61" s="1"/>
      <c r="N61" s="1"/>
      <c r="O61" s="1"/>
      <c r="P61" s="1"/>
      <c r="Q61" s="1"/>
      <c r="U61"/>
      <c r="V61"/>
      <c r="W61"/>
      <c r="X61"/>
      <c r="Y61"/>
      <c r="Z61"/>
      <c r="AA61"/>
      <c r="AB61"/>
      <c r="AC61"/>
      <c r="AD61"/>
      <c r="AE61"/>
      <c r="AF61"/>
      <c r="AG61"/>
      <c r="AH61"/>
      <c r="AI61"/>
      <c r="AJ61"/>
      <c r="AK61"/>
      <c r="AL61"/>
      <c r="AM61"/>
      <c r="AN61"/>
      <c r="AO61"/>
      <c r="AP61"/>
      <c r="AQ61"/>
      <c r="AR61"/>
      <c r="AS61"/>
      <c r="AT61"/>
      <c r="AU61"/>
      <c r="AV61"/>
      <c r="AW61"/>
      <c r="AX61"/>
      <c r="AY61"/>
    </row>
    <row r="62" spans="1:51" s="35" customFormat="1" ht="18" customHeight="1" x14ac:dyDescent="0.25">
      <c r="A62" s="2">
        <f t="shared" si="0"/>
        <v>57</v>
      </c>
      <c r="C62" s="10" t="e">
        <f>+IF($K$1="EN",#REF!,#REF!)</f>
        <v>#REF!</v>
      </c>
      <c r="D62" s="10"/>
      <c r="E62" s="10"/>
      <c r="F62" s="10"/>
      <c r="G62" s="10"/>
      <c r="H62" s="54" t="e">
        <f>ROUND('1H25'!H60,2)=ROUND('1H25'!H51+'1H25'!H54+'1H25'!H55+'1H25'!#REF!,2)</f>
        <v>#REF!</v>
      </c>
      <c r="I62" s="53" t="b">
        <f>ROUND('1H25'!I60,2)=ROUND('1H25'!I51+'1H25'!I54+'1H25'!I55,2)</f>
        <v>0</v>
      </c>
      <c r="J62" s="52"/>
      <c r="K62" s="1"/>
      <c r="L62" s="1"/>
      <c r="M62" s="1"/>
      <c r="N62" s="1"/>
      <c r="O62" s="1"/>
      <c r="P62" s="1"/>
      <c r="Q62" s="1"/>
      <c r="U62"/>
      <c r="V62"/>
      <c r="W62"/>
      <c r="X62"/>
      <c r="Y62"/>
      <c r="Z62"/>
      <c r="AA62"/>
      <c r="AB62"/>
      <c r="AC62"/>
      <c r="AD62"/>
      <c r="AE62"/>
      <c r="AF62"/>
      <c r="AG62"/>
      <c r="AH62"/>
      <c r="AI62"/>
      <c r="AJ62"/>
      <c r="AK62"/>
      <c r="AL62"/>
      <c r="AM62"/>
      <c r="AN62"/>
      <c r="AO62"/>
      <c r="AP62"/>
      <c r="AQ62"/>
      <c r="AR62"/>
      <c r="AS62"/>
      <c r="AT62"/>
      <c r="AU62"/>
      <c r="AV62"/>
      <c r="AW62"/>
      <c r="AX62"/>
      <c r="AY62"/>
    </row>
    <row r="63" spans="1:51" s="35" customFormat="1" ht="18" customHeight="1" x14ac:dyDescent="0.25">
      <c r="A63" s="2">
        <f t="shared" si="0"/>
        <v>58</v>
      </c>
      <c r="C63" s="1"/>
      <c r="D63" s="1"/>
      <c r="E63" s="1"/>
      <c r="F63" s="1"/>
      <c r="G63" s="1"/>
      <c r="H63" s="1"/>
      <c r="I63" s="1"/>
      <c r="J63" s="1"/>
      <c r="K63" s="1"/>
      <c r="L63" s="1"/>
      <c r="M63" s="1"/>
      <c r="N63" s="1"/>
      <c r="O63" s="1"/>
      <c r="P63" s="1"/>
      <c r="Q63" s="1"/>
      <c r="U63"/>
      <c r="V63"/>
      <c r="W63"/>
      <c r="X63"/>
      <c r="Y63"/>
      <c r="Z63"/>
      <c r="AA63"/>
      <c r="AB63"/>
      <c r="AC63"/>
      <c r="AD63"/>
      <c r="AE63"/>
      <c r="AF63"/>
      <c r="AG63"/>
      <c r="AH63"/>
      <c r="AI63"/>
      <c r="AJ63"/>
      <c r="AK63"/>
      <c r="AL63"/>
      <c r="AM63"/>
      <c r="AN63"/>
      <c r="AO63"/>
      <c r="AP63"/>
      <c r="AQ63"/>
      <c r="AR63"/>
      <c r="AS63"/>
      <c r="AT63"/>
      <c r="AU63"/>
      <c r="AV63"/>
      <c r="AW63"/>
      <c r="AX63"/>
      <c r="AY63"/>
    </row>
    <row r="64" spans="1:51" s="35" customFormat="1" ht="18" customHeight="1" x14ac:dyDescent="0.25">
      <c r="A64" s="2">
        <f t="shared" si="0"/>
        <v>59</v>
      </c>
      <c r="U64"/>
      <c r="V64"/>
      <c r="W64"/>
      <c r="X64"/>
      <c r="Y64"/>
      <c r="Z64"/>
      <c r="AA64"/>
      <c r="AB64"/>
      <c r="AC64"/>
      <c r="AD64"/>
      <c r="AE64"/>
      <c r="AF64"/>
      <c r="AG64"/>
      <c r="AH64"/>
      <c r="AI64"/>
      <c r="AJ64"/>
      <c r="AK64"/>
      <c r="AL64"/>
      <c r="AM64"/>
      <c r="AN64"/>
      <c r="AO64"/>
      <c r="AP64"/>
      <c r="AQ64"/>
      <c r="AR64"/>
      <c r="AS64"/>
      <c r="AT64"/>
      <c r="AU64"/>
      <c r="AV64"/>
      <c r="AW64"/>
      <c r="AX64"/>
      <c r="AY64"/>
    </row>
    <row r="65" spans="1:51" s="35" customFormat="1" ht="18" customHeight="1" x14ac:dyDescent="0.25">
      <c r="A65" s="2">
        <f t="shared" si="0"/>
        <v>60</v>
      </c>
      <c r="K65" s="1"/>
      <c r="L65" s="1"/>
      <c r="M65" s="1"/>
      <c r="N65" s="1"/>
      <c r="O65" s="1"/>
      <c r="P65" s="1"/>
      <c r="Q65" s="1"/>
      <c r="U65"/>
      <c r="V65"/>
      <c r="W65"/>
      <c r="X65"/>
      <c r="Y65"/>
      <c r="Z65"/>
      <c r="AA65"/>
      <c r="AB65"/>
      <c r="AC65"/>
      <c r="AD65"/>
      <c r="AE65"/>
      <c r="AF65"/>
      <c r="AG65"/>
      <c r="AH65"/>
      <c r="AI65"/>
      <c r="AJ65"/>
      <c r="AK65"/>
      <c r="AL65"/>
      <c r="AM65"/>
      <c r="AN65"/>
      <c r="AO65"/>
      <c r="AP65"/>
      <c r="AQ65"/>
      <c r="AR65"/>
      <c r="AS65"/>
      <c r="AT65"/>
      <c r="AU65"/>
      <c r="AV65"/>
      <c r="AW65"/>
      <c r="AX65"/>
      <c r="AY65"/>
    </row>
    <row r="66" spans="1:51" s="35" customFormat="1" ht="24.75" customHeight="1" thickBot="1" x14ac:dyDescent="0.55000000000000004">
      <c r="A66" s="2">
        <f t="shared" si="0"/>
        <v>61</v>
      </c>
      <c r="C66" s="19" t="e">
        <f>+IF($K$1="EN",#REF!,#REF!)</f>
        <v>#REF!</v>
      </c>
      <c r="D66" s="30"/>
      <c r="E66" s="30"/>
      <c r="F66" s="30"/>
      <c r="G66" s="30"/>
      <c r="H66" s="30"/>
      <c r="I66" s="30"/>
      <c r="J66" s="30"/>
      <c r="K66" s="1"/>
      <c r="L66" s="311" t="e">
        <f>C68</f>
        <v>#REF!</v>
      </c>
      <c r="M66" s="311"/>
      <c r="N66" s="312"/>
      <c r="O66" s="313" t="e">
        <f>+IF($K$1="EN",#REF!,#REF!)</f>
        <v>#REF!</v>
      </c>
      <c r="P66" s="311"/>
      <c r="Q66" s="311"/>
      <c r="U66"/>
      <c r="V66"/>
      <c r="W66"/>
      <c r="X66"/>
      <c r="Y66"/>
      <c r="Z66"/>
      <c r="AA66"/>
      <c r="AB66"/>
      <c r="AC66"/>
      <c r="AD66"/>
      <c r="AE66"/>
      <c r="AF66"/>
      <c r="AG66"/>
      <c r="AH66"/>
      <c r="AI66"/>
      <c r="AJ66"/>
      <c r="AK66"/>
      <c r="AL66"/>
      <c r="AM66"/>
      <c r="AN66"/>
      <c r="AO66"/>
      <c r="AP66"/>
      <c r="AQ66"/>
      <c r="AR66"/>
      <c r="AS66"/>
      <c r="AT66"/>
      <c r="AU66"/>
      <c r="AV66"/>
      <c r="AW66"/>
      <c r="AX66"/>
      <c r="AY66"/>
    </row>
    <row r="67" spans="1:51" s="35" customFormat="1" ht="18" customHeight="1" x14ac:dyDescent="0.25">
      <c r="A67" s="2">
        <f t="shared" si="0"/>
        <v>62</v>
      </c>
      <c r="B67" s="91"/>
      <c r="C67" s="1"/>
      <c r="D67" s="1"/>
      <c r="E67" s="1"/>
      <c r="F67" s="1"/>
      <c r="G67" s="1"/>
      <c r="H67" s="1"/>
      <c r="I67" s="1"/>
      <c r="J67" s="1"/>
      <c r="K67" s="1"/>
      <c r="L67" s="1"/>
      <c r="M67" s="1"/>
      <c r="N67" s="1"/>
      <c r="O67" s="1"/>
      <c r="P67" s="1"/>
      <c r="Q67" s="1"/>
      <c r="U67"/>
      <c r="V67"/>
      <c r="W67"/>
      <c r="X67"/>
      <c r="Y67"/>
      <c r="Z67"/>
      <c r="AA67"/>
      <c r="AB67"/>
      <c r="AC67"/>
      <c r="AD67"/>
      <c r="AE67"/>
      <c r="AF67"/>
      <c r="AG67"/>
      <c r="AH67"/>
      <c r="AI67"/>
      <c r="AJ67"/>
      <c r="AK67"/>
      <c r="AL67"/>
      <c r="AM67"/>
      <c r="AN67"/>
      <c r="AO67"/>
      <c r="AP67"/>
      <c r="AQ67"/>
      <c r="AR67"/>
      <c r="AS67"/>
      <c r="AT67"/>
      <c r="AU67"/>
      <c r="AV67"/>
      <c r="AW67"/>
      <c r="AX67"/>
      <c r="AY67"/>
    </row>
    <row r="68" spans="1:51" s="35" customFormat="1" ht="18" customHeight="1" x14ac:dyDescent="0.25">
      <c r="A68" s="2">
        <f t="shared" si="0"/>
        <v>63</v>
      </c>
      <c r="B68" s="91"/>
      <c r="C68" s="44" t="e">
        <f>+IF($K$1="EN",#REF!,#REF!)</f>
        <v>#REF!</v>
      </c>
      <c r="D68" s="15"/>
      <c r="E68" s="15"/>
      <c r="F68" s="15"/>
      <c r="G68" s="15"/>
      <c r="H68" s="26" t="e">
        <f>+CURPEN</f>
        <v>#NAME?</v>
      </c>
      <c r="I68" s="43" t="e">
        <f>+COMP</f>
        <v>#NAME?</v>
      </c>
      <c r="J68" s="42" t="s">
        <v>6</v>
      </c>
      <c r="K68" s="1"/>
      <c r="L68" s="45"/>
      <c r="M68" s="1"/>
      <c r="N68" s="1"/>
      <c r="O68" s="1"/>
      <c r="P68" s="1"/>
      <c r="Q68" s="1"/>
      <c r="U68"/>
      <c r="V68"/>
      <c r="W68"/>
      <c r="X68"/>
      <c r="Y68"/>
      <c r="Z68"/>
      <c r="AA68"/>
      <c r="AB68"/>
      <c r="AC68"/>
      <c r="AD68"/>
      <c r="AE68"/>
      <c r="AF68"/>
      <c r="AG68"/>
      <c r="AH68"/>
      <c r="AI68"/>
      <c r="AJ68"/>
      <c r="AK68"/>
      <c r="AL68"/>
      <c r="AM68"/>
      <c r="AN68"/>
      <c r="AO68"/>
      <c r="AP68"/>
      <c r="AQ68"/>
      <c r="AR68"/>
      <c r="AS68"/>
      <c r="AT68"/>
      <c r="AU68"/>
      <c r="AV68"/>
      <c r="AW68"/>
      <c r="AX68"/>
      <c r="AY68"/>
    </row>
    <row r="69" spans="1:51" s="35" customFormat="1" ht="18" customHeight="1" x14ac:dyDescent="0.25">
      <c r="A69" s="2">
        <f t="shared" si="0"/>
        <v>64</v>
      </c>
      <c r="B69" s="91"/>
      <c r="C69" s="13" t="e">
        <f>+IF($K$1="EN",#REF!,#REF!)</f>
        <v>#REF!</v>
      </c>
      <c r="D69" s="51"/>
      <c r="E69" s="51"/>
      <c r="F69" s="51"/>
      <c r="G69" s="51"/>
      <c r="H69" s="50"/>
      <c r="I69" s="98"/>
      <c r="J69" s="49"/>
      <c r="U69"/>
      <c r="V69"/>
      <c r="W69"/>
      <c r="X69"/>
      <c r="Y69"/>
      <c r="Z69"/>
      <c r="AA69"/>
      <c r="AB69"/>
      <c r="AC69"/>
      <c r="AD69"/>
      <c r="AE69"/>
      <c r="AF69"/>
      <c r="AG69"/>
      <c r="AH69"/>
      <c r="AI69"/>
      <c r="AJ69"/>
      <c r="AK69"/>
      <c r="AL69"/>
      <c r="AM69"/>
      <c r="AN69"/>
      <c r="AO69"/>
      <c r="AP69"/>
      <c r="AQ69"/>
      <c r="AR69"/>
      <c r="AS69"/>
      <c r="AT69"/>
      <c r="AU69"/>
      <c r="AV69"/>
      <c r="AW69"/>
      <c r="AX69"/>
      <c r="AY69"/>
    </row>
    <row r="70" spans="1:51" ht="18" customHeight="1" x14ac:dyDescent="0.25">
      <c r="A70" s="2">
        <f t="shared" si="0"/>
        <v>65</v>
      </c>
      <c r="B70" s="92"/>
      <c r="C70" s="13" t="e">
        <f>+IF($K$1="EN",#REF!,#REF!)</f>
        <v>#REF!</v>
      </c>
      <c r="D70" s="51"/>
      <c r="E70" s="51"/>
      <c r="F70" s="51"/>
      <c r="G70" s="51"/>
      <c r="H70" s="50"/>
      <c r="I70" s="98"/>
      <c r="J70" s="49"/>
    </row>
    <row r="71" spans="1:51" ht="18" customHeight="1" x14ac:dyDescent="0.25">
      <c r="A71" s="2">
        <f t="shared" ref="A71:A96" si="1">A70+1</f>
        <v>66</v>
      </c>
      <c r="B71" s="92"/>
      <c r="C71" s="13" t="e">
        <f>+IF($K$1="EN",#REF!,#REF!)</f>
        <v>#REF!</v>
      </c>
      <c r="D71" s="51"/>
      <c r="E71" s="51"/>
      <c r="F71" s="51"/>
      <c r="G71" s="51"/>
      <c r="H71" s="50"/>
      <c r="I71" s="98"/>
      <c r="J71" s="49"/>
      <c r="L71" s="45" t="e">
        <f>+IF($K$1="EN",#REF!,#REF!)</f>
        <v>#REF!</v>
      </c>
    </row>
    <row r="72" spans="1:51" ht="18" customHeight="1" x14ac:dyDescent="0.25">
      <c r="A72" s="2">
        <f t="shared" si="1"/>
        <v>67</v>
      </c>
      <c r="B72" s="92"/>
      <c r="C72" s="12" t="e">
        <f>+IF($K$1="EN",#REF!,#REF!)</f>
        <v>#REF!</v>
      </c>
      <c r="D72" s="12"/>
      <c r="E72" s="12"/>
      <c r="F72" s="12"/>
      <c r="G72" s="12"/>
      <c r="H72" s="48"/>
      <c r="I72" s="99"/>
      <c r="J72" s="47"/>
    </row>
    <row r="73" spans="1:51" ht="18" customHeight="1" x14ac:dyDescent="0.25">
      <c r="A73" s="2">
        <f t="shared" si="1"/>
        <v>68</v>
      </c>
      <c r="B73" s="92"/>
      <c r="C73" s="13" t="e">
        <f>+IF($K$1="EN",#REF!,#REF!)</f>
        <v>#REF!</v>
      </c>
      <c r="D73" s="51"/>
      <c r="E73" s="51"/>
      <c r="F73" s="51"/>
      <c r="G73" s="51"/>
      <c r="H73" s="50"/>
      <c r="I73" s="98"/>
      <c r="J73" s="49"/>
    </row>
    <row r="74" spans="1:51" ht="18" customHeight="1" x14ac:dyDescent="0.25">
      <c r="A74" s="2">
        <f t="shared" si="1"/>
        <v>69</v>
      </c>
      <c r="B74" s="92"/>
      <c r="C74" s="13" t="e">
        <f>+IF($K$1="EN",#REF!,#REF!)</f>
        <v>#REF!</v>
      </c>
      <c r="H74" s="50"/>
      <c r="I74" s="98"/>
      <c r="J74" s="49"/>
    </row>
    <row r="75" spans="1:51" ht="18" customHeight="1" x14ac:dyDescent="0.25">
      <c r="A75" s="2">
        <f t="shared" si="1"/>
        <v>70</v>
      </c>
      <c r="B75" s="92"/>
      <c r="C75" s="13" t="e">
        <f>+IF($K$1="EN",#REF!,#REF!)</f>
        <v>#REF!</v>
      </c>
      <c r="H75" s="50"/>
      <c r="I75" s="98"/>
      <c r="J75" s="49"/>
      <c r="L75" s="45" t="e">
        <f>+IF($K$1="EN",#REF!,#REF!)</f>
        <v>#REF!</v>
      </c>
    </row>
    <row r="76" spans="1:51" ht="18" customHeight="1" x14ac:dyDescent="0.25">
      <c r="A76" s="2">
        <f t="shared" si="1"/>
        <v>71</v>
      </c>
      <c r="B76" s="92"/>
      <c r="C76" s="12" t="e">
        <f>+IF($K$1="EN",#REF!,#REF!)</f>
        <v>#REF!</v>
      </c>
      <c r="D76" s="11"/>
      <c r="E76" s="11"/>
      <c r="F76" s="11"/>
      <c r="G76" s="11"/>
      <c r="H76" s="48"/>
      <c r="I76" s="99"/>
      <c r="J76" s="47"/>
    </row>
    <row r="77" spans="1:51" ht="18" customHeight="1" x14ac:dyDescent="0.25">
      <c r="A77" s="2">
        <f t="shared" si="1"/>
        <v>72</v>
      </c>
      <c r="B77" s="92"/>
      <c r="C77" s="13" t="e">
        <f>+IF($K$1="EN",#REF!,#REF!)</f>
        <v>#REF!</v>
      </c>
      <c r="H77" s="50"/>
      <c r="I77" s="98"/>
      <c r="J77" s="49"/>
    </row>
    <row r="78" spans="1:51" ht="18" customHeight="1" x14ac:dyDescent="0.25">
      <c r="A78" s="2">
        <f t="shared" si="1"/>
        <v>73</v>
      </c>
      <c r="B78" s="92"/>
      <c r="C78" s="12" t="e">
        <f>+IF($K$1="EN",#REF!,#REF!)</f>
        <v>#REF!</v>
      </c>
      <c r="D78" s="12"/>
      <c r="E78" s="12"/>
      <c r="F78" s="12"/>
      <c r="G78" s="12"/>
      <c r="H78" s="48"/>
      <c r="I78" s="99"/>
      <c r="J78" s="47"/>
    </row>
    <row r="79" spans="1:51" ht="18" customHeight="1" x14ac:dyDescent="0.25">
      <c r="A79" s="2">
        <f t="shared" si="1"/>
        <v>74</v>
      </c>
      <c r="B79" s="92"/>
      <c r="C79" s="10" t="e">
        <f>+IF($K$1="EN",#REF!,#REF!)</f>
        <v>#REF!</v>
      </c>
      <c r="D79" s="10"/>
      <c r="E79" s="10"/>
      <c r="F79" s="10"/>
      <c r="G79" s="10"/>
      <c r="H79" s="40"/>
      <c r="I79" s="114"/>
      <c r="J79" s="97"/>
      <c r="L79" s="45" t="e">
        <f>+IF(Check!$K$1="EN",#REF!,#REF!)</f>
        <v>#REF!</v>
      </c>
    </row>
    <row r="80" spans="1:51" ht="18" customHeight="1" x14ac:dyDescent="0.25">
      <c r="A80" s="2">
        <f t="shared" si="1"/>
        <v>75</v>
      </c>
      <c r="B80" s="89"/>
    </row>
    <row r="81" spans="1:20" ht="18" customHeight="1" x14ac:dyDescent="0.25">
      <c r="A81" s="2">
        <f t="shared" si="1"/>
        <v>76</v>
      </c>
      <c r="B81" s="92"/>
    </row>
    <row r="82" spans="1:20" ht="24.75" customHeight="1" thickBot="1" x14ac:dyDescent="0.3">
      <c r="A82" s="2">
        <f t="shared" si="1"/>
        <v>77</v>
      </c>
      <c r="B82" s="92"/>
      <c r="C82" s="46" t="e">
        <f>+IF($K$1="EN",#REF!,#REF!)</f>
        <v>#REF!</v>
      </c>
      <c r="D82" s="30"/>
      <c r="E82" s="30"/>
      <c r="F82" s="30"/>
      <c r="G82" s="30"/>
      <c r="H82" s="30"/>
      <c r="I82" s="30"/>
      <c r="J82" s="30"/>
    </row>
    <row r="83" spans="1:20" ht="18" customHeight="1" x14ac:dyDescent="0.25">
      <c r="A83" s="2">
        <f t="shared" si="1"/>
        <v>78</v>
      </c>
      <c r="B83" s="92"/>
      <c r="L83" s="45" t="s">
        <v>16</v>
      </c>
    </row>
    <row r="84" spans="1:20" ht="18" customHeight="1" x14ac:dyDescent="0.25">
      <c r="A84" s="2">
        <f t="shared" si="1"/>
        <v>79</v>
      </c>
      <c r="B84" s="92"/>
      <c r="C84" s="44" t="s">
        <v>20</v>
      </c>
      <c r="D84" s="15"/>
      <c r="E84" s="15"/>
      <c r="F84" s="15"/>
      <c r="G84" s="15"/>
      <c r="H84" s="26" t="e">
        <f>+CURPEN</f>
        <v>#NAME?</v>
      </c>
      <c r="I84" s="43" t="e">
        <f>+COMP</f>
        <v>#NAME?</v>
      </c>
      <c r="J84" s="42" t="s">
        <v>6</v>
      </c>
    </row>
    <row r="85" spans="1:20" ht="18" customHeight="1" x14ac:dyDescent="0.25">
      <c r="A85" s="2">
        <f t="shared" si="1"/>
        <v>80</v>
      </c>
      <c r="B85" s="89"/>
      <c r="C85" s="10" t="e">
        <f>+IF($K$1="EN",#REF!,#REF!)</f>
        <v>#REF!</v>
      </c>
      <c r="D85" s="10"/>
      <c r="E85" s="10"/>
      <c r="F85" s="10"/>
      <c r="G85" s="10"/>
      <c r="H85" s="40"/>
      <c r="I85" s="39"/>
      <c r="J85" s="38"/>
    </row>
    <row r="86" spans="1:20" ht="18" customHeight="1" x14ac:dyDescent="0.25">
      <c r="A86" s="2">
        <f t="shared" si="1"/>
        <v>81</v>
      </c>
      <c r="B86" s="36"/>
      <c r="Q86" s="35"/>
    </row>
    <row r="87" spans="1:20" ht="18" customHeight="1" x14ac:dyDescent="0.25">
      <c r="A87" s="2">
        <f t="shared" si="1"/>
        <v>82</v>
      </c>
    </row>
    <row r="88" spans="1:20" ht="18" customHeight="1" x14ac:dyDescent="0.25">
      <c r="A88" s="2">
        <f t="shared" si="1"/>
        <v>83</v>
      </c>
      <c r="R88" s="35"/>
      <c r="S88" s="35"/>
      <c r="T88" s="35"/>
    </row>
    <row r="89" spans="1:20" ht="18" customHeight="1" x14ac:dyDescent="0.25">
      <c r="A89" s="2">
        <f t="shared" si="1"/>
        <v>84</v>
      </c>
      <c r="R89" s="35"/>
      <c r="S89" s="35"/>
      <c r="T89" s="35"/>
    </row>
    <row r="90" spans="1:20" ht="18" customHeight="1" x14ac:dyDescent="0.25">
      <c r="A90" s="2">
        <f t="shared" si="1"/>
        <v>85</v>
      </c>
      <c r="Q90" s="35"/>
      <c r="R90" s="35"/>
      <c r="S90" s="35"/>
      <c r="T90" s="35"/>
    </row>
    <row r="91" spans="1:20" ht="18" customHeight="1" x14ac:dyDescent="0.25">
      <c r="A91" s="2">
        <f t="shared" si="1"/>
        <v>86</v>
      </c>
      <c r="Q91" s="35"/>
      <c r="R91" s="35"/>
      <c r="S91" s="35"/>
      <c r="T91" s="35"/>
    </row>
    <row r="92" spans="1:20" ht="18" customHeight="1" x14ac:dyDescent="0.25">
      <c r="A92" s="2">
        <f t="shared" si="1"/>
        <v>87</v>
      </c>
    </row>
    <row r="93" spans="1:20" ht="18" customHeight="1" x14ac:dyDescent="0.25">
      <c r="A93" s="2">
        <f t="shared" si="1"/>
        <v>88</v>
      </c>
    </row>
    <row r="94" spans="1:20" ht="18" customHeight="1" x14ac:dyDescent="0.25">
      <c r="A94" s="2">
        <f t="shared" si="1"/>
        <v>89</v>
      </c>
      <c r="C94" s="8" t="e">
        <f>+IF($K$1="EN",#REF!,#REF!)</f>
        <v>#REF!</v>
      </c>
    </row>
    <row r="95" spans="1:20" ht="18" customHeight="1" x14ac:dyDescent="0.25">
      <c r="A95" s="2">
        <f t="shared" si="1"/>
        <v>90</v>
      </c>
      <c r="N95" s="303" t="e">
        <f>+IF($K$1="EN",#REF!,#REF!)</f>
        <v>#REF!</v>
      </c>
      <c r="O95" s="303"/>
      <c r="P95" s="303"/>
      <c r="Q95" s="304" t="e">
        <f>+IF($K$1="EN",#REF!,#REF!)</f>
        <v>#REF!</v>
      </c>
      <c r="R95" s="305"/>
    </row>
    <row r="96" spans="1:20" ht="18" customHeight="1" x14ac:dyDescent="0.25">
      <c r="A96" s="2">
        <f t="shared" si="1"/>
        <v>91</v>
      </c>
      <c r="C96" s="7" t="e">
        <f>+IF($K$1="EN",#REF!,#REF!)</f>
        <v>#REF!</v>
      </c>
      <c r="M96" s="6"/>
      <c r="O96" s="298" t="e">
        <f>+IF($K$1="EN",#REF!,#REF!)</f>
        <v>#REF!</v>
      </c>
      <c r="P96" s="298"/>
      <c r="Q96" s="117" t="e">
        <f>+IF($K$1="EN",#REF!,#REF!)</f>
        <v>#REF!</v>
      </c>
    </row>
    <row r="97" spans="1:19" ht="18" customHeight="1" x14ac:dyDescent="0.25">
      <c r="A97" s="2">
        <v>1</v>
      </c>
    </row>
    <row r="98" spans="1:19" ht="51" customHeight="1" x14ac:dyDescent="0.25">
      <c r="A98" s="2">
        <f t="shared" ref="A98:A161" si="2">A97+1</f>
        <v>2</v>
      </c>
      <c r="C98" s="34" t="e">
        <f>+IF($K$1="EN",#REF!,#REF!)</f>
        <v>#REF!</v>
      </c>
      <c r="I98" s="34"/>
      <c r="L98" s="33"/>
    </row>
    <row r="99" spans="1:19" ht="21" customHeight="1" x14ac:dyDescent="0.25">
      <c r="A99" s="2">
        <f t="shared" si="2"/>
        <v>3</v>
      </c>
      <c r="C99" s="32" t="e">
        <f>+IF($K$1="EN",#REF!,#REF!)</f>
        <v>#REF!</v>
      </c>
      <c r="D99" s="31"/>
      <c r="E99" s="31"/>
      <c r="F99" s="31"/>
      <c r="G99" s="31"/>
      <c r="H99" s="31"/>
      <c r="I99" s="31"/>
      <c r="J99" s="31"/>
      <c r="K99" s="31"/>
      <c r="L99" s="31"/>
      <c r="M99" s="31"/>
      <c r="N99" s="31"/>
      <c r="O99" s="31"/>
      <c r="P99" s="31"/>
      <c r="Q99" s="31"/>
    </row>
    <row r="100" spans="1:19" ht="18" customHeight="1" x14ac:dyDescent="0.25">
      <c r="A100" s="2">
        <f t="shared" si="2"/>
        <v>4</v>
      </c>
    </row>
    <row r="101" spans="1:19" ht="24.75" customHeight="1" thickBot="1" x14ac:dyDescent="0.55000000000000004">
      <c r="A101" s="2">
        <f t="shared" si="2"/>
        <v>5</v>
      </c>
      <c r="C101" s="19" t="e">
        <f>+IF($K$1="EN",#REF!,#REF!)</f>
        <v>#REF!</v>
      </c>
      <c r="D101" s="30"/>
      <c r="E101" s="30"/>
      <c r="F101" s="30"/>
      <c r="G101" s="30"/>
      <c r="H101" s="30"/>
      <c r="I101" s="30"/>
      <c r="J101" s="30"/>
      <c r="L101" s="310" t="e">
        <f>+IF($K$1="EN",#REF!,#REF!)</f>
        <v>#REF!</v>
      </c>
      <c r="M101" s="310"/>
      <c r="N101" s="310"/>
      <c r="O101" s="310"/>
      <c r="P101" s="310"/>
      <c r="Q101" s="310"/>
    </row>
    <row r="102" spans="1:19" ht="18" customHeight="1" x14ac:dyDescent="0.25">
      <c r="A102" s="2">
        <f t="shared" si="2"/>
        <v>6</v>
      </c>
    </row>
    <row r="103" spans="1:19" ht="18" customHeight="1" x14ac:dyDescent="0.25">
      <c r="A103" s="2">
        <f t="shared" si="2"/>
        <v>7</v>
      </c>
      <c r="C103" s="14" t="s">
        <v>4</v>
      </c>
      <c r="D103" s="15"/>
      <c r="E103" s="15"/>
      <c r="F103" s="15"/>
      <c r="G103" s="15"/>
      <c r="H103" s="26" t="e">
        <f>+CURPEN</f>
        <v>#NAME?</v>
      </c>
      <c r="I103" s="25" t="s">
        <v>3</v>
      </c>
      <c r="J103" s="116" t="e">
        <f>+IF($K$1="EN",#REF!,#REF!)</f>
        <v>#REF!</v>
      </c>
    </row>
    <row r="104" spans="1:19" ht="18" customHeight="1" x14ac:dyDescent="0.25">
      <c r="A104" s="2">
        <f t="shared" si="2"/>
        <v>8</v>
      </c>
      <c r="C104" s="13" t="e">
        <f>+IF($K$1="EN",#REF!,#REF!)</f>
        <v>#REF!</v>
      </c>
      <c r="D104" s="3"/>
      <c r="E104" s="3"/>
      <c r="F104" s="3"/>
      <c r="G104" s="3"/>
      <c r="H104" s="73"/>
      <c r="I104" s="22"/>
      <c r="J104" s="88"/>
    </row>
    <row r="105" spans="1:19" ht="18" customHeight="1" x14ac:dyDescent="0.25">
      <c r="A105" s="2">
        <f t="shared" si="2"/>
        <v>9</v>
      </c>
      <c r="C105" s="13" t="e">
        <f>+IF($K$1="EN",#REF!,#REF!)</f>
        <v>#REF!</v>
      </c>
      <c r="D105" s="3"/>
      <c r="E105" s="3"/>
      <c r="F105" s="3"/>
      <c r="G105" s="3"/>
      <c r="H105" s="73"/>
      <c r="I105" s="22"/>
      <c r="J105" s="88"/>
    </row>
    <row r="106" spans="1:19" ht="18" customHeight="1" x14ac:dyDescent="0.25">
      <c r="A106" s="2">
        <f t="shared" si="2"/>
        <v>10</v>
      </c>
      <c r="C106" s="13" t="e">
        <f>+IF($K$1="EN",#REF!,#REF!)</f>
        <v>#REF!</v>
      </c>
      <c r="D106" s="3"/>
      <c r="E106" s="3"/>
      <c r="F106" s="3"/>
      <c r="G106" s="3"/>
      <c r="H106" s="73"/>
      <c r="I106" s="22"/>
      <c r="J106" s="88"/>
    </row>
    <row r="107" spans="1:19" ht="18" customHeight="1" x14ac:dyDescent="0.25">
      <c r="A107" s="2">
        <f t="shared" si="2"/>
        <v>11</v>
      </c>
      <c r="C107" s="12" t="e">
        <f>+IF($K$1="EN",#REF!,#REF!)</f>
        <v>#REF!</v>
      </c>
      <c r="D107" s="11"/>
      <c r="E107" s="11"/>
      <c r="F107" s="11"/>
      <c r="G107" s="11"/>
      <c r="H107" s="74" t="b">
        <f>ROUND('1H25'!F103,2)=ROUND(SUM('1H25'!F100:F102),2)</f>
        <v>1</v>
      </c>
      <c r="I107" s="21" t="b">
        <f>ROUND('1H25'!I103,2)=ROUND(SUM('1H25'!I100:I102),1)</f>
        <v>1</v>
      </c>
      <c r="J107" s="85" t="b">
        <f>ROUND('1H25'!J103,2)=ROUND(SUM('1H25'!J100:J102),2)</f>
        <v>1</v>
      </c>
      <c r="S107" s="115" t="s">
        <v>74</v>
      </c>
    </row>
    <row r="108" spans="1:19" ht="18" customHeight="1" x14ac:dyDescent="0.25">
      <c r="A108" s="2">
        <f t="shared" si="2"/>
        <v>12</v>
      </c>
      <c r="C108" s="13" t="e">
        <f>+IF($K$1="EN",#REF!,#REF!)</f>
        <v>#REF!</v>
      </c>
      <c r="D108" s="3"/>
      <c r="E108" s="3"/>
      <c r="F108" s="3"/>
      <c r="G108" s="3"/>
      <c r="H108" s="73"/>
      <c r="I108" s="22"/>
      <c r="J108" s="88"/>
      <c r="O108" s="29"/>
    </row>
    <row r="109" spans="1:19" ht="18" customHeight="1" x14ac:dyDescent="0.25">
      <c r="A109" s="2">
        <f t="shared" si="2"/>
        <v>13</v>
      </c>
      <c r="C109" s="13" t="e">
        <f>+IF($K$1="EN",#REF!,#REF!)</f>
        <v>#REF!</v>
      </c>
      <c r="D109" s="3"/>
      <c r="E109" s="3"/>
      <c r="F109" s="3"/>
      <c r="G109" s="3"/>
      <c r="H109" s="73"/>
      <c r="I109" s="22"/>
      <c r="J109" s="88"/>
      <c r="N109" s="306" t="str">
        <f>N35</f>
        <v>0 GW</v>
      </c>
      <c r="O109" s="306"/>
      <c r="P109" s="29"/>
    </row>
    <row r="110" spans="1:19" ht="18" customHeight="1" x14ac:dyDescent="0.25">
      <c r="A110" s="2">
        <f t="shared" si="2"/>
        <v>14</v>
      </c>
      <c r="C110" s="13" t="e">
        <f>+IF($K$1="EN",#REF!,#REF!)</f>
        <v>#REF!</v>
      </c>
      <c r="D110" s="3"/>
      <c r="E110" s="3"/>
      <c r="F110" s="3"/>
      <c r="G110" s="3"/>
      <c r="H110" s="73"/>
      <c r="I110" s="22"/>
      <c r="J110" s="88"/>
      <c r="N110" s="306"/>
      <c r="O110" s="306"/>
      <c r="P110" s="29"/>
    </row>
    <row r="111" spans="1:19" ht="18" customHeight="1" x14ac:dyDescent="0.25">
      <c r="A111" s="2">
        <f t="shared" si="2"/>
        <v>15</v>
      </c>
      <c r="C111" s="12" t="e">
        <f>+IF($K$1="EN",#REF!,#REF!)</f>
        <v>#REF!</v>
      </c>
      <c r="D111" s="11"/>
      <c r="E111" s="11"/>
      <c r="F111" s="11"/>
      <c r="G111" s="11"/>
      <c r="H111" s="74" t="b">
        <f>ROUND('1H25'!F106,2)=ROUND(SUM('1H25'!F104:F105),2)</f>
        <v>1</v>
      </c>
      <c r="I111" s="21" t="b">
        <f>ROUND('1H25'!I106,2)=ROUND(SUM('1H25'!I104:I105),2)</f>
        <v>1</v>
      </c>
      <c r="J111" s="85" t="b">
        <f>ROUND('1H25'!J106,2)=ROUND(SUM('1H25'!J104:J105),2)</f>
        <v>1</v>
      </c>
      <c r="N111" s="29"/>
      <c r="O111" s="29"/>
      <c r="S111" s="115" t="s">
        <v>74</v>
      </c>
    </row>
    <row r="112" spans="1:19" ht="18" customHeight="1" x14ac:dyDescent="0.25">
      <c r="A112" s="2">
        <f t="shared" si="2"/>
        <v>16</v>
      </c>
      <c r="C112" s="13" t="e">
        <f>+IF($K$1="EN",#REF!,#REF!)</f>
        <v>#REF!</v>
      </c>
      <c r="D112" s="3"/>
      <c r="E112" s="3"/>
      <c r="F112" s="3"/>
      <c r="G112" s="3"/>
      <c r="H112" s="73"/>
      <c r="I112" s="22"/>
      <c r="J112" s="88"/>
    </row>
    <row r="113" spans="1:19" ht="18" customHeight="1" x14ac:dyDescent="0.25">
      <c r="A113" s="2">
        <f t="shared" si="2"/>
        <v>17</v>
      </c>
      <c r="C113" s="12" t="e">
        <f>+IF($K$1="EN",#REF!,#REF!)</f>
        <v>#REF!</v>
      </c>
      <c r="H113" s="74" t="b">
        <f>ROUND('1H25'!F109,2)=ROUND(SUM('1H25'!F107:F107),2)</f>
        <v>0</v>
      </c>
      <c r="I113" s="21" t="b">
        <f>ROUND('1H25'!I109,2)=ROUND(SUM('1H25'!I107:I107),2)</f>
        <v>1</v>
      </c>
      <c r="J113" s="85" t="b">
        <f>ROUND('1H25'!J109,2)=ROUND(SUM('1H25'!J107:J108),2)</f>
        <v>1</v>
      </c>
      <c r="S113" s="115" t="s">
        <v>74</v>
      </c>
    </row>
    <row r="114" spans="1:19" ht="18" customHeight="1" x14ac:dyDescent="0.25">
      <c r="A114" s="2">
        <f t="shared" si="2"/>
        <v>18</v>
      </c>
      <c r="C114" s="13" t="e">
        <f>+IF($K$1="EN",#REF!,#REF!)</f>
        <v>#REF!</v>
      </c>
      <c r="H114" s="73"/>
      <c r="I114" s="22"/>
      <c r="J114" s="88"/>
    </row>
    <row r="115" spans="1:19" ht="18" customHeight="1" x14ac:dyDescent="0.25">
      <c r="A115" s="2">
        <f t="shared" si="2"/>
        <v>19</v>
      </c>
      <c r="C115" s="12" t="e">
        <f>+IF($K$1="EN",#REF!,#REF!)</f>
        <v>#REF!</v>
      </c>
      <c r="H115" s="74" t="b">
        <f>ROUND('1H25'!F113,2)=ROUND(SUM('1H25'!F110:F110),2)</f>
        <v>0</v>
      </c>
      <c r="I115" s="21" t="b">
        <f>ROUND('1H25'!I113,2)=ROUND(SUM('1H25'!I110:I110),2)</f>
        <v>0</v>
      </c>
      <c r="J115" s="85" t="b">
        <f>ROUND('1H25'!J113,2)=ROUND(SUM('1H25'!J110:J110),2)</f>
        <v>0</v>
      </c>
      <c r="S115" s="115" t="s">
        <v>74</v>
      </c>
    </row>
    <row r="116" spans="1:19" ht="18" customHeight="1" x14ac:dyDescent="0.25">
      <c r="A116" s="2">
        <f t="shared" si="2"/>
        <v>20</v>
      </c>
      <c r="C116" s="10" t="e">
        <f>+IF($K$1="EN",#REF!,#REF!)</f>
        <v>#REF!</v>
      </c>
      <c r="D116" s="10"/>
      <c r="E116" s="10"/>
      <c r="F116" s="10"/>
      <c r="G116" s="10"/>
      <c r="H116" s="75" t="b">
        <f>ROUND('1H25'!F114,2)=ROUND('1H25'!F103+'1H25'!F106+'1H25'!F109+'1H25'!F113,2)</f>
        <v>1</v>
      </c>
      <c r="I116" s="20" t="b">
        <f>ROUND('1H25'!I114,1)=ROUND('1H25'!I103+'1H25'!I106+'1H25'!I109+'1H25'!I113,1)</f>
        <v>0</v>
      </c>
      <c r="J116" s="109" t="b">
        <f>ROUND('1H25'!J114,2)=ROUND('1H25'!J103+'1H25'!J106+'1H25'!J109+'1H25'!J113,2)</f>
        <v>0</v>
      </c>
      <c r="S116" s="115" t="s">
        <v>74</v>
      </c>
    </row>
    <row r="117" spans="1:19" ht="18" customHeight="1" x14ac:dyDescent="0.25">
      <c r="A117" s="2">
        <f t="shared" si="2"/>
        <v>21</v>
      </c>
      <c r="B117" s="89"/>
      <c r="C117" s="3"/>
      <c r="D117" s="3"/>
      <c r="E117" s="3"/>
      <c r="F117" s="3"/>
      <c r="G117" s="3"/>
      <c r="H117" s="76"/>
      <c r="I117" s="24"/>
      <c r="J117" s="79"/>
    </row>
    <row r="118" spans="1:19" ht="18" customHeight="1" x14ac:dyDescent="0.25">
      <c r="A118" s="2">
        <f t="shared" si="2"/>
        <v>22</v>
      </c>
      <c r="B118" s="89"/>
      <c r="C118" s="13" t="e">
        <f>+IF($K$1="EN",#REF!,#REF!)</f>
        <v>#REF!</v>
      </c>
      <c r="H118" s="73"/>
      <c r="I118" s="22"/>
      <c r="J118" s="77"/>
    </row>
    <row r="119" spans="1:19" ht="18" customHeight="1" x14ac:dyDescent="0.25">
      <c r="A119" s="2">
        <f t="shared" si="2"/>
        <v>23</v>
      </c>
      <c r="B119" s="89"/>
      <c r="C119" s="13" t="e">
        <f>+IF($K$1="EN",#REF!,#REF!)</f>
        <v>#REF!</v>
      </c>
      <c r="H119" s="73"/>
      <c r="I119" s="22"/>
      <c r="J119" s="77"/>
    </row>
    <row r="120" spans="1:19" ht="18" customHeight="1" x14ac:dyDescent="0.25">
      <c r="A120" s="2">
        <f t="shared" si="2"/>
        <v>24</v>
      </c>
      <c r="B120" s="89"/>
      <c r="C120" s="13" t="e">
        <f>+IF($K$1="EN",#REF!,#REF!)</f>
        <v>#REF!</v>
      </c>
      <c r="H120" s="73"/>
      <c r="I120" s="22"/>
      <c r="J120" s="77"/>
    </row>
    <row r="121" spans="1:19" ht="18" customHeight="1" x14ac:dyDescent="0.25">
      <c r="A121" s="2">
        <f t="shared" si="2"/>
        <v>25</v>
      </c>
      <c r="B121" s="89"/>
      <c r="C121" s="12" t="e">
        <f>+IF($K$1="EN",#REF!,#REF!)</f>
        <v>#REF!</v>
      </c>
      <c r="H121" s="74" t="b">
        <f>ROUND('1H25'!F118,2)=ROUND(SUM('1H25'!F115:F117),2)</f>
        <v>1</v>
      </c>
      <c r="I121" s="21" t="b">
        <f>ROUND('1H25'!I118,2)=ROUND(SUM('1H25'!I115:I117),2)</f>
        <v>1</v>
      </c>
      <c r="J121" s="85" t="b">
        <f>ROUND('1H25'!J118,2)=ROUND(SUM('1H25'!J115:J117),2)</f>
        <v>1</v>
      </c>
      <c r="S121" s="115" t="s">
        <v>74</v>
      </c>
    </row>
    <row r="122" spans="1:19" ht="18" customHeight="1" x14ac:dyDescent="0.25">
      <c r="A122" s="2">
        <f t="shared" si="2"/>
        <v>26</v>
      </c>
      <c r="B122" s="89"/>
      <c r="C122" s="13" t="e">
        <f>+IF($K$1="EN",#REF!,#REF!)</f>
        <v>#REF!</v>
      </c>
      <c r="H122" s="73"/>
      <c r="I122" s="22"/>
      <c r="J122" s="77"/>
    </row>
    <row r="123" spans="1:19" ht="18" customHeight="1" x14ac:dyDescent="0.25">
      <c r="A123" s="2">
        <f t="shared" si="2"/>
        <v>27</v>
      </c>
      <c r="B123" s="89"/>
      <c r="C123" s="12" t="e">
        <f>+IF($K$1="EN",#REF!,#REF!)</f>
        <v>#REF!</v>
      </c>
      <c r="D123" s="11"/>
      <c r="E123" s="11"/>
      <c r="F123" s="11"/>
      <c r="G123" s="11"/>
      <c r="H123" s="74" t="b">
        <f>ROUND('1H25'!F120,2)=ROUND(SUM('1H25'!F119:F119),2)</f>
        <v>1</v>
      </c>
      <c r="I123" s="21" t="b">
        <f>ROUND('1H25'!I120,2)=ROUND(SUM('1H25'!I119:I119),2)</f>
        <v>1</v>
      </c>
      <c r="J123" s="85" t="b">
        <f>ROUND('1H25'!J120,2)=ROUND(SUM('1H25'!J119:J119),2)</f>
        <v>1</v>
      </c>
      <c r="S123" s="115" t="s">
        <v>74</v>
      </c>
    </row>
    <row r="124" spans="1:19" ht="18" customHeight="1" x14ac:dyDescent="0.25">
      <c r="A124" s="2">
        <f t="shared" si="2"/>
        <v>28</v>
      </c>
      <c r="C124" s="10" t="e">
        <f>+IF($K$1="EN",#REF!,#REF!)</f>
        <v>#REF!</v>
      </c>
      <c r="D124" s="10"/>
      <c r="E124" s="10"/>
      <c r="F124" s="10"/>
      <c r="G124" s="10"/>
      <c r="H124" s="75" t="b">
        <f>ROUND('1H25'!F122,2)=ROUND('1H25'!F118+'1H25'!F120,2)</f>
        <v>0</v>
      </c>
      <c r="I124" s="20" t="b">
        <f>ROUND('1H25'!I122,2)=ROUND('1H25'!I118+'1H25'!I120,2)</f>
        <v>0</v>
      </c>
      <c r="J124" s="109" t="b">
        <f>ROUND('1H25'!J122,2)=ROUND('1H25'!J118+'1H25'!J120,2)</f>
        <v>0</v>
      </c>
      <c r="S124" s="115" t="s">
        <v>74</v>
      </c>
    </row>
    <row r="125" spans="1:19" ht="18" customHeight="1" x14ac:dyDescent="0.25">
      <c r="A125" s="2">
        <f t="shared" si="2"/>
        <v>29</v>
      </c>
      <c r="C125" s="9" t="e">
        <f>+IF($K$1="EN",#REF!,#REF!)</f>
        <v>#REF!</v>
      </c>
      <c r="D125" s="9"/>
      <c r="E125" s="9"/>
      <c r="F125" s="9"/>
      <c r="G125" s="9"/>
      <c r="H125" s="75" t="b">
        <f>ROUND('1H25'!F123,2)=ROUND('1H25'!F114+'1H25'!F122,2)</f>
        <v>1</v>
      </c>
      <c r="I125" s="20" t="b">
        <f>ROUND('1H25'!I123,2)=ROUND('1H25'!I114+'1H25'!I122,2)</f>
        <v>1</v>
      </c>
      <c r="J125" s="111" t="b">
        <f>ROUND('1H25'!J123,2)=ROUND('1H25'!J114+'1H25'!J122,2)</f>
        <v>1</v>
      </c>
      <c r="S125" s="115" t="s">
        <v>74</v>
      </c>
    </row>
    <row r="126" spans="1:19" ht="18" customHeight="1" x14ac:dyDescent="0.25">
      <c r="A126" s="2">
        <f t="shared" si="2"/>
        <v>30</v>
      </c>
      <c r="C126" s="12"/>
      <c r="H126" s="41"/>
    </row>
    <row r="127" spans="1:19" ht="18" customHeight="1" x14ac:dyDescent="0.25">
      <c r="A127" s="2">
        <f t="shared" si="2"/>
        <v>31</v>
      </c>
    </row>
    <row r="128" spans="1:19" ht="24.75" customHeight="1" thickBot="1" x14ac:dyDescent="0.55000000000000004">
      <c r="A128" s="2">
        <f t="shared" si="2"/>
        <v>32</v>
      </c>
      <c r="C128" s="19" t="e">
        <f>+IF($K$1="EN",#REF!,#REF!)</f>
        <v>#REF!</v>
      </c>
      <c r="D128" s="18"/>
      <c r="E128" s="18"/>
      <c r="F128" s="18"/>
      <c r="G128" s="18"/>
      <c r="H128" s="18"/>
      <c r="I128" s="18"/>
      <c r="J128" s="18"/>
      <c r="L128" s="17" t="e">
        <f>+IF($K$1="EN",#REF!,#REF!)</f>
        <v>#REF!</v>
      </c>
      <c r="M128" s="16"/>
      <c r="N128" s="16"/>
      <c r="O128" s="16"/>
      <c r="P128" s="16"/>
      <c r="Q128" s="16"/>
    </row>
    <row r="129" spans="1:19" ht="18" customHeight="1" x14ac:dyDescent="0.25">
      <c r="A129" s="2">
        <f t="shared" si="2"/>
        <v>33</v>
      </c>
      <c r="P129"/>
      <c r="Q129"/>
    </row>
    <row r="130" spans="1:19" ht="18" customHeight="1" x14ac:dyDescent="0.25">
      <c r="A130" s="2">
        <f t="shared" si="2"/>
        <v>34</v>
      </c>
      <c r="C130" s="14" t="s">
        <v>4</v>
      </c>
      <c r="D130" s="15"/>
      <c r="E130" s="15"/>
      <c r="F130" s="15"/>
      <c r="G130" s="15"/>
      <c r="H130" s="26" t="e">
        <f>+CURPEN</f>
        <v>#NAME?</v>
      </c>
      <c r="I130" s="25" t="s">
        <v>3</v>
      </c>
      <c r="J130" s="116" t="e">
        <f>+IF($K$1="EN",#REF!,#REF!)</f>
        <v>#REF!</v>
      </c>
      <c r="L130" s="14" t="e">
        <f>+IF($K$1="EN",#REF!,#REF!)</f>
        <v>#REF!</v>
      </c>
      <c r="M130" s="14"/>
      <c r="N130" s="300" t="e">
        <f>+IF($K$1="EN",#REF!,#REF!)</f>
        <v>#REF!</v>
      </c>
      <c r="O130" s="300"/>
      <c r="P130" s="116"/>
      <c r="Q130" s="116" t="s">
        <v>4</v>
      </c>
    </row>
    <row r="131" spans="1:19" ht="18" customHeight="1" x14ac:dyDescent="0.25">
      <c r="A131" s="2">
        <f t="shared" si="2"/>
        <v>35</v>
      </c>
      <c r="C131" s="13" t="e">
        <f>+IF($K$1="EN",#REF!,#REF!)</f>
        <v>#REF!</v>
      </c>
      <c r="D131" s="3"/>
      <c r="E131" s="3"/>
      <c r="F131" s="3"/>
      <c r="G131" s="3"/>
      <c r="H131" s="73"/>
      <c r="I131" s="22"/>
      <c r="J131" s="77"/>
      <c r="L131" s="28"/>
      <c r="M131" s="28"/>
      <c r="N131" s="301"/>
      <c r="O131" s="301"/>
      <c r="P131" s="72"/>
      <c r="Q131" s="103"/>
      <c r="S131" s="28"/>
    </row>
    <row r="132" spans="1:19" ht="18" customHeight="1" x14ac:dyDescent="0.25">
      <c r="A132" s="2">
        <f t="shared" si="2"/>
        <v>36</v>
      </c>
      <c r="C132" s="13" t="e">
        <f>+IF($K$1="EN",#REF!,#REF!)</f>
        <v>#REF!</v>
      </c>
      <c r="D132" s="3"/>
      <c r="E132" s="3"/>
      <c r="F132" s="3"/>
      <c r="G132" s="3"/>
      <c r="H132" s="73"/>
      <c r="I132" s="22"/>
      <c r="J132" s="77"/>
      <c r="L132" s="28"/>
      <c r="M132" s="28"/>
      <c r="N132" s="299"/>
      <c r="O132" s="299"/>
      <c r="P132" s="72"/>
      <c r="Q132" s="103"/>
      <c r="S132" s="28"/>
    </row>
    <row r="133" spans="1:19" ht="18" customHeight="1" x14ac:dyDescent="0.25">
      <c r="A133" s="2">
        <f t="shared" si="2"/>
        <v>37</v>
      </c>
      <c r="C133" s="13" t="e">
        <f>+IF($K$1="EN",#REF!,#REF!)</f>
        <v>#REF!</v>
      </c>
      <c r="D133" s="3"/>
      <c r="E133" s="3"/>
      <c r="F133" s="3"/>
      <c r="G133" s="3"/>
      <c r="H133" s="73"/>
      <c r="I133" s="22"/>
      <c r="J133" s="77"/>
      <c r="L133" s="28"/>
      <c r="M133" s="28"/>
      <c r="N133" s="299"/>
      <c r="O133" s="299"/>
      <c r="P133" s="72"/>
      <c r="Q133" s="103"/>
      <c r="S133" s="28"/>
    </row>
    <row r="134" spans="1:19" ht="18" customHeight="1" x14ac:dyDescent="0.25">
      <c r="A134" s="2">
        <f t="shared" si="2"/>
        <v>38</v>
      </c>
      <c r="C134" s="12" t="e">
        <f>+IF($K$1="EN",#REF!,#REF!)</f>
        <v>#REF!</v>
      </c>
      <c r="D134" s="11"/>
      <c r="E134" s="11"/>
      <c r="F134" s="11"/>
      <c r="G134" s="11"/>
      <c r="H134" s="74" t="b">
        <f>ROUND('1H25'!F131,2)=ROUND(SUM('1H25'!F128:F130),2)</f>
        <v>1</v>
      </c>
      <c r="I134" s="21" t="b">
        <f>ROUND('1H25'!I131,2)=ROUND(SUM('1H25'!I128:I130),2)</f>
        <v>1</v>
      </c>
      <c r="J134" s="85" t="b">
        <f>ROUND('1H25'!J131,2)=ROUND(SUM('1H25'!J128:J130),2)</f>
        <v>1</v>
      </c>
      <c r="L134" s="28"/>
      <c r="M134" s="28"/>
      <c r="N134" s="299"/>
      <c r="O134" s="299"/>
      <c r="P134" s="72"/>
      <c r="Q134" s="103"/>
      <c r="S134" s="115" t="s">
        <v>74</v>
      </c>
    </row>
    <row r="135" spans="1:19" ht="18" customHeight="1" x14ac:dyDescent="0.25">
      <c r="A135" s="2">
        <f t="shared" si="2"/>
        <v>39</v>
      </c>
      <c r="C135" s="13" t="e">
        <f>+IF($K$1="EN",#REF!,#REF!)</f>
        <v>#REF!</v>
      </c>
      <c r="D135" s="3"/>
      <c r="E135" s="3"/>
      <c r="F135" s="3"/>
      <c r="G135" s="3"/>
      <c r="H135" s="73"/>
      <c r="I135" s="22"/>
      <c r="J135" s="88"/>
      <c r="L135" s="28"/>
      <c r="N135" s="299"/>
      <c r="O135" s="299"/>
      <c r="Q135" s="103"/>
      <c r="S135" s="28"/>
    </row>
    <row r="136" spans="1:19" ht="18" customHeight="1" x14ac:dyDescent="0.25">
      <c r="A136" s="2">
        <f t="shared" si="2"/>
        <v>40</v>
      </c>
      <c r="C136" s="13" t="e">
        <f>+IF($K$1="EN",#REF!,#REF!)</f>
        <v>#REF!</v>
      </c>
      <c r="D136" s="3"/>
      <c r="E136" s="3"/>
      <c r="F136" s="3"/>
      <c r="G136" s="3"/>
      <c r="H136" s="73"/>
      <c r="I136" s="22"/>
      <c r="J136" s="88"/>
      <c r="L136" s="28"/>
      <c r="N136" s="299"/>
      <c r="O136" s="299"/>
      <c r="Q136" s="103"/>
      <c r="S136" s="28"/>
    </row>
    <row r="137" spans="1:19" ht="18" customHeight="1" x14ac:dyDescent="0.25">
      <c r="A137" s="2">
        <f t="shared" si="2"/>
        <v>41</v>
      </c>
      <c r="C137" s="13" t="e">
        <f>+IF($K$1="EN",#REF!,#REF!)</f>
        <v>#REF!</v>
      </c>
      <c r="D137" s="3"/>
      <c r="E137" s="3"/>
      <c r="F137" s="3"/>
      <c r="G137" s="3"/>
      <c r="H137" s="73"/>
      <c r="I137" s="22"/>
      <c r="J137" s="88"/>
      <c r="L137" s="28"/>
      <c r="M137" s="28"/>
      <c r="N137" s="299"/>
      <c r="O137" s="299"/>
      <c r="P137" s="72"/>
      <c r="Q137" s="103"/>
      <c r="S137" s="28"/>
    </row>
    <row r="138" spans="1:19" ht="18" customHeight="1" x14ac:dyDescent="0.25">
      <c r="A138" s="2">
        <f t="shared" si="2"/>
        <v>42</v>
      </c>
      <c r="C138" s="12" t="e">
        <f>+IF($K$1="EN",#REF!,#REF!)</f>
        <v>#REF!</v>
      </c>
      <c r="D138" s="11"/>
      <c r="E138" s="11"/>
      <c r="F138" s="11"/>
      <c r="G138" s="11"/>
      <c r="H138" s="74" t="b">
        <f>ROUND('1H25'!F134,2)=ROUND(SUM('1H25'!F132:F133),2)</f>
        <v>0</v>
      </c>
      <c r="I138" s="21" t="b">
        <f>ROUND('1H25'!I134,2)=ROUND(SUM('1H25'!I132:I133),2)</f>
        <v>1</v>
      </c>
      <c r="J138" s="85" t="b">
        <f>ROUND('1H25'!J134,2)=ROUND(SUM('1H25'!J132:J133),2)</f>
        <v>1</v>
      </c>
      <c r="L138" s="28"/>
      <c r="M138" s="28"/>
      <c r="N138" s="299"/>
      <c r="O138" s="299"/>
      <c r="P138" s="72"/>
      <c r="Q138" s="103"/>
      <c r="S138" s="115" t="s">
        <v>74</v>
      </c>
    </row>
    <row r="139" spans="1:19" ht="18" customHeight="1" x14ac:dyDescent="0.25">
      <c r="A139" s="2">
        <f t="shared" si="2"/>
        <v>43</v>
      </c>
      <c r="C139" s="13" t="e">
        <f>+IF($K$1="EN",#REF!,#REF!)</f>
        <v>#REF!</v>
      </c>
      <c r="D139" s="3"/>
      <c r="E139" s="3"/>
      <c r="F139" s="3"/>
      <c r="G139" s="3"/>
      <c r="H139" s="73"/>
      <c r="I139" s="22"/>
      <c r="J139" s="88"/>
      <c r="L139" s="28"/>
      <c r="M139" s="28"/>
      <c r="N139" s="299"/>
      <c r="O139" s="299"/>
      <c r="P139" s="72"/>
      <c r="Q139" s="103"/>
      <c r="S139" s="28"/>
    </row>
    <row r="140" spans="1:19" ht="18" customHeight="1" x14ac:dyDescent="0.25">
      <c r="A140" s="2">
        <f t="shared" si="2"/>
        <v>44</v>
      </c>
      <c r="C140" s="12" t="e">
        <f>+IF($K$1="EN",#REF!,#REF!)</f>
        <v>#REF!</v>
      </c>
      <c r="D140" s="11"/>
      <c r="E140" s="11"/>
      <c r="F140" s="11"/>
      <c r="G140" s="11"/>
      <c r="H140" s="74" t="b">
        <f>ROUND('1H25'!F137,2)=ROUND(SUM('1H25'!F135:F135),2)</f>
        <v>0</v>
      </c>
      <c r="I140" s="21" t="b">
        <f>ROUND('1H25'!I137,2)=ROUND(SUM('1H25'!I135:I135),2)</f>
        <v>1</v>
      </c>
      <c r="J140" s="85" t="b">
        <f>ROUND('1H25'!J137,2)=ROUND(SUM('1H25'!J135:J136),2)</f>
        <v>1</v>
      </c>
      <c r="L140" s="28"/>
      <c r="M140" s="28"/>
      <c r="N140" s="299"/>
      <c r="O140" s="299"/>
      <c r="P140" s="72"/>
      <c r="Q140" s="103"/>
      <c r="S140" s="115" t="s">
        <v>74</v>
      </c>
    </row>
    <row r="141" spans="1:19" ht="18" customHeight="1" x14ac:dyDescent="0.25">
      <c r="A141" s="2">
        <f t="shared" si="2"/>
        <v>45</v>
      </c>
      <c r="C141" s="10" t="e">
        <f>+IF($K$1="EN",#REF!,#REF!)</f>
        <v>#REF!</v>
      </c>
      <c r="D141" s="10"/>
      <c r="E141" s="10"/>
      <c r="F141" s="10"/>
      <c r="G141" s="10"/>
      <c r="H141" s="75" t="b">
        <f>ROUND('1H25'!F138,2)=ROUND('1H25'!F131+'1H25'!F134+'1H25'!F137,2)</f>
        <v>0</v>
      </c>
      <c r="I141" s="20" t="b">
        <f>ROUND('1H25'!I138,1)=ROUND('1H25'!I131+'1H25'!I134+'1H25'!I137,1)</f>
        <v>1</v>
      </c>
      <c r="J141" s="109" t="b">
        <f>ROUND('1H25'!J138,2)=ROUND('1H25'!J131+'1H25'!J134+'1H25'!J137,2)</f>
        <v>1</v>
      </c>
      <c r="L141" s="28"/>
      <c r="M141" s="28"/>
      <c r="N141" s="299"/>
      <c r="O141" s="299"/>
      <c r="P141" s="72"/>
      <c r="Q141" s="103"/>
      <c r="S141" s="115" t="s">
        <v>74</v>
      </c>
    </row>
    <row r="142" spans="1:19" ht="18" customHeight="1" x14ac:dyDescent="0.25">
      <c r="A142" s="2">
        <f t="shared" si="2"/>
        <v>46</v>
      </c>
      <c r="C142" s="3"/>
      <c r="D142" s="3"/>
      <c r="E142" s="3"/>
      <c r="F142" s="3"/>
      <c r="G142" s="3"/>
      <c r="H142" s="76"/>
      <c r="I142" s="24"/>
      <c r="J142" s="79"/>
      <c r="Q142" s="104"/>
    </row>
    <row r="143" spans="1:19" ht="18" customHeight="1" x14ac:dyDescent="0.25">
      <c r="A143" s="2">
        <f t="shared" si="2"/>
        <v>47</v>
      </c>
      <c r="C143" s="13" t="e">
        <f>+IF($K$1="EN",#REF!,#REF!)</f>
        <v>#REF!</v>
      </c>
      <c r="D143" s="3"/>
      <c r="E143" s="3"/>
      <c r="F143" s="3"/>
      <c r="G143" s="3"/>
      <c r="H143" s="73"/>
      <c r="I143" s="22"/>
      <c r="J143" s="77"/>
      <c r="Q143" s="104"/>
    </row>
    <row r="144" spans="1:19" ht="18" customHeight="1" x14ac:dyDescent="0.25">
      <c r="A144" s="2">
        <f t="shared" si="2"/>
        <v>48</v>
      </c>
      <c r="C144" s="13" t="e">
        <f>+IF($K$1="EN",#REF!,#REF!)</f>
        <v>#REF!</v>
      </c>
      <c r="D144" s="3"/>
      <c r="E144" s="3"/>
      <c r="F144" s="3"/>
      <c r="G144" s="3"/>
      <c r="H144" s="73"/>
      <c r="I144" s="22"/>
      <c r="J144" s="77"/>
      <c r="L144" s="28"/>
      <c r="M144" s="28"/>
      <c r="N144" s="28"/>
      <c r="O144" s="119"/>
      <c r="P144" s="119"/>
      <c r="Q144" s="103"/>
    </row>
    <row r="145" spans="1:19" ht="18" customHeight="1" x14ac:dyDescent="0.25">
      <c r="A145" s="2">
        <f t="shared" si="2"/>
        <v>49</v>
      </c>
      <c r="C145" s="12" t="e">
        <f>+IF($K$1="EN",#REF!,#REF!)</f>
        <v>#REF!</v>
      </c>
      <c r="D145" s="11"/>
      <c r="E145" s="11"/>
      <c r="F145" s="11"/>
      <c r="G145" s="11"/>
      <c r="H145" s="74" t="b">
        <f>ROUND('1H25'!F141,2)=ROUND(SUM('1H25'!F139:F140),2)</f>
        <v>1</v>
      </c>
      <c r="I145" s="21" t="b">
        <f>ROUND('1H25'!I141,2)=ROUND(SUM('1H25'!I139:I140),2)</f>
        <v>1</v>
      </c>
      <c r="J145" s="85" t="b">
        <f>ROUND('1H25'!J141,2)=ROUND(SUM('1H25'!J139:J140),2)</f>
        <v>1</v>
      </c>
      <c r="L145" s="28"/>
      <c r="M145" s="28"/>
      <c r="N145" s="28"/>
      <c r="O145" s="119"/>
      <c r="P145" s="119"/>
      <c r="Q145" s="103"/>
      <c r="S145" s="115" t="s">
        <v>74</v>
      </c>
    </row>
    <row r="146" spans="1:19" ht="18" customHeight="1" x14ac:dyDescent="0.25">
      <c r="A146" s="2">
        <f t="shared" si="2"/>
        <v>50</v>
      </c>
      <c r="C146" s="13" t="e">
        <f>+IF($K$1="EN",#REF!,#REF!)</f>
        <v>#REF!</v>
      </c>
      <c r="D146" s="3"/>
      <c r="E146" s="3"/>
      <c r="F146" s="3"/>
      <c r="G146" s="3"/>
      <c r="H146" s="73"/>
      <c r="I146" s="22"/>
      <c r="J146" s="77"/>
      <c r="L146" s="28"/>
      <c r="M146" s="28"/>
      <c r="N146" s="28"/>
      <c r="O146" s="119"/>
      <c r="P146" s="119"/>
      <c r="Q146" s="103"/>
    </row>
    <row r="147" spans="1:19" ht="18" customHeight="1" x14ac:dyDescent="0.25">
      <c r="A147" s="2">
        <f t="shared" si="2"/>
        <v>51</v>
      </c>
      <c r="C147" s="12" t="e">
        <f>+IF($K$1="EN",#REF!,#REF!)</f>
        <v>#REF!</v>
      </c>
      <c r="D147" s="11"/>
      <c r="E147" s="11"/>
      <c r="F147" s="11"/>
      <c r="G147" s="11"/>
      <c r="H147" s="74" t="b">
        <f>ROUND('1H25'!F143,2)=ROUND(SUM('1H25'!F142:F142),2)</f>
        <v>1</v>
      </c>
      <c r="I147" s="21" t="b">
        <f>ROUND('1H25'!I143,2)=ROUND(SUM('1H25'!I142:I142),2)</f>
        <v>1</v>
      </c>
      <c r="J147" s="85" t="b">
        <f>ROUND('1H25'!J143,2)=ROUND(SUM('1H25'!J142:J142),2)</f>
        <v>1</v>
      </c>
      <c r="L147" s="28"/>
      <c r="M147" s="28"/>
      <c r="N147" s="28"/>
      <c r="O147" s="119"/>
      <c r="P147" s="119"/>
      <c r="Q147" s="103"/>
      <c r="S147" s="115" t="s">
        <v>74</v>
      </c>
    </row>
    <row r="148" spans="1:19" ht="18" customHeight="1" x14ac:dyDescent="0.25">
      <c r="A148" s="2">
        <f t="shared" si="2"/>
        <v>52</v>
      </c>
      <c r="C148" s="10" t="e">
        <f>+IF($K$1="EN",#REF!,#REF!)</f>
        <v>#REF!</v>
      </c>
      <c r="D148" s="10"/>
      <c r="E148" s="10"/>
      <c r="F148" s="10"/>
      <c r="G148" s="10"/>
      <c r="H148" s="75" t="b">
        <f>ROUND('1H25'!F144,2)=ROUND('1H25'!F141+'1H25'!F143,2)</f>
        <v>1</v>
      </c>
      <c r="I148" s="20" t="b">
        <f>ROUND('1H25'!I144,2)=ROUND('1H25'!I141+'1H25'!I143,2)</f>
        <v>1</v>
      </c>
      <c r="J148" s="109" t="b">
        <f>ROUND('1H25'!J144,2)=ROUND('1H25'!J141+'1H25'!J143,2)</f>
        <v>1</v>
      </c>
      <c r="Q148" s="104"/>
      <c r="S148" s="115" t="s">
        <v>74</v>
      </c>
    </row>
    <row r="149" spans="1:19" ht="18" customHeight="1" x14ac:dyDescent="0.25">
      <c r="A149" s="2">
        <f t="shared" si="2"/>
        <v>53</v>
      </c>
      <c r="C149" s="9" t="e">
        <f>+IF($K$1="EN",#REF!,#REF!)</f>
        <v>#REF!</v>
      </c>
      <c r="D149" s="9"/>
      <c r="E149" s="9"/>
      <c r="F149" s="9"/>
      <c r="G149" s="9"/>
      <c r="H149" s="75" t="b">
        <f>ROUND('1H25'!F145,2)=ROUND('1H25'!F138+'1H25'!F144,2)</f>
        <v>1</v>
      </c>
      <c r="I149" s="20" t="b">
        <f>ROUND('1H25'!I145,2)=ROUND('1H25'!I138+'1H25'!I144,2)</f>
        <v>1</v>
      </c>
      <c r="J149" s="111" t="b">
        <f>ROUND('1H25'!J145,2)=ROUND('1H25'!J138+'1H25'!J144,2)</f>
        <v>1</v>
      </c>
      <c r="L149" s="9" t="e">
        <f>+IF($K$1="EN",#REF!,#REF!)</f>
        <v>#REF!</v>
      </c>
      <c r="M149" s="9"/>
      <c r="N149" s="9"/>
      <c r="O149" s="27"/>
      <c r="P149" s="53"/>
      <c r="Q149" s="113"/>
      <c r="S149" s="115" t="s">
        <v>74</v>
      </c>
    </row>
    <row r="150" spans="1:19" ht="18" customHeight="1" x14ac:dyDescent="0.25">
      <c r="A150" s="2">
        <f t="shared" si="2"/>
        <v>54</v>
      </c>
      <c r="Q150" s="104"/>
    </row>
    <row r="151" spans="1:19" ht="18" customHeight="1" x14ac:dyDescent="0.25">
      <c r="A151" s="2">
        <f t="shared" si="2"/>
        <v>55</v>
      </c>
    </row>
    <row r="152" spans="1:19" ht="24.75" customHeight="1" thickBot="1" x14ac:dyDescent="0.55000000000000004">
      <c r="A152" s="2">
        <f t="shared" si="2"/>
        <v>56</v>
      </c>
      <c r="C152" s="19" t="e">
        <f>+IF($K$1="EN",#REF!,#REF!)</f>
        <v>#REF!</v>
      </c>
      <c r="D152" s="18"/>
      <c r="E152" s="18"/>
      <c r="F152" s="18"/>
      <c r="G152" s="18"/>
      <c r="H152" s="18"/>
      <c r="I152" s="18"/>
      <c r="J152" s="18"/>
      <c r="L152" s="17" t="e">
        <f>+IF($K$1="EN",#REF!,#REF!)</f>
        <v>#REF!</v>
      </c>
      <c r="M152" s="16"/>
      <c r="N152" s="16"/>
      <c r="O152" s="16"/>
      <c r="P152" s="16"/>
      <c r="Q152" s="16"/>
    </row>
    <row r="153" spans="1:19" ht="18" customHeight="1" x14ac:dyDescent="0.25">
      <c r="A153" s="2">
        <f t="shared" si="2"/>
        <v>57</v>
      </c>
      <c r="P153"/>
      <c r="Q153"/>
    </row>
    <row r="154" spans="1:19" ht="18" customHeight="1" x14ac:dyDescent="0.25">
      <c r="A154" s="2">
        <f t="shared" si="2"/>
        <v>58</v>
      </c>
      <c r="C154" s="14" t="s">
        <v>4</v>
      </c>
      <c r="D154" s="15"/>
      <c r="E154" s="15"/>
      <c r="F154" s="15"/>
      <c r="G154" s="15"/>
      <c r="H154" s="26" t="e">
        <f>+CURPEN</f>
        <v>#NAME?</v>
      </c>
      <c r="I154" s="25" t="s">
        <v>3</v>
      </c>
      <c r="J154" s="116" t="e">
        <f>+IF($K$1="EN",#REF!,#REF!)</f>
        <v>#REF!</v>
      </c>
      <c r="L154" s="14" t="e">
        <f>+IF($K$1="EN",#REF!,#REF!)</f>
        <v>#REF!</v>
      </c>
      <c r="M154" s="14"/>
      <c r="N154" s="300" t="e">
        <f>+IF($K$1="EN",#REF!,#REF!)</f>
        <v>#REF!</v>
      </c>
      <c r="O154" s="300"/>
      <c r="P154" s="116"/>
      <c r="Q154" s="116" t="s">
        <v>4</v>
      </c>
    </row>
    <row r="155" spans="1:19" ht="18" customHeight="1" x14ac:dyDescent="0.25">
      <c r="A155" s="2">
        <f t="shared" si="2"/>
        <v>59</v>
      </c>
      <c r="C155" s="13" t="e">
        <f>+IF($K$1="EN",#REF!,#REF!)</f>
        <v>#REF!</v>
      </c>
      <c r="D155" s="3"/>
      <c r="E155" s="3"/>
      <c r="F155" s="3"/>
      <c r="G155" s="3"/>
      <c r="H155" s="73"/>
      <c r="I155" s="24"/>
      <c r="J155" s="77"/>
      <c r="L155" s="3"/>
      <c r="M155" s="3"/>
      <c r="N155" s="301"/>
      <c r="O155" s="301"/>
      <c r="P155" s="72"/>
      <c r="Q155" s="103"/>
    </row>
    <row r="156" spans="1:19" ht="18" customHeight="1" x14ac:dyDescent="0.25">
      <c r="A156" s="2">
        <f t="shared" si="2"/>
        <v>60</v>
      </c>
      <c r="C156" s="13" t="e">
        <f>+IF($K$1="EN",#REF!,#REF!)</f>
        <v>#REF!</v>
      </c>
      <c r="D156" s="3"/>
      <c r="E156" s="3"/>
      <c r="F156" s="3"/>
      <c r="G156" s="3"/>
      <c r="H156" s="73"/>
      <c r="I156" s="22"/>
      <c r="J156" s="77"/>
      <c r="L156" s="3"/>
      <c r="M156" s="3"/>
      <c r="N156" s="299"/>
      <c r="O156" s="299"/>
      <c r="P156" s="72"/>
      <c r="Q156" s="103"/>
      <c r="S156" s="115"/>
    </row>
    <row r="157" spans="1:19" ht="18" customHeight="1" x14ac:dyDescent="0.25">
      <c r="A157" s="2">
        <f t="shared" si="2"/>
        <v>61</v>
      </c>
      <c r="C157" s="12" t="e">
        <f>+IF($K$1="EN",#REF!,#REF!)</f>
        <v>#REF!</v>
      </c>
      <c r="D157" s="11"/>
      <c r="E157" s="11"/>
      <c r="F157" s="11"/>
      <c r="G157" s="11"/>
      <c r="H157" s="74" t="b">
        <f>ROUND('1H25'!F153,2)=ROUND(SUM('1H25'!F150:F152),2)</f>
        <v>1</v>
      </c>
      <c r="I157" s="21" t="b">
        <f>ROUND('1H25'!I153,2)=ROUND(SUM('1H25'!I150:I152),2)</f>
        <v>1</v>
      </c>
      <c r="J157" s="85" t="b">
        <f>ROUND('1H25'!J153,2)=ROUND(SUM('1H25'!J150:J152),2)</f>
        <v>1</v>
      </c>
      <c r="L157" s="3"/>
      <c r="M157" s="3"/>
      <c r="N157" s="3"/>
      <c r="O157" s="118"/>
      <c r="P157" s="118"/>
      <c r="Q157" s="105"/>
      <c r="S157" s="115" t="s">
        <v>74</v>
      </c>
    </row>
    <row r="158" spans="1:19" ht="18" customHeight="1" x14ac:dyDescent="0.25">
      <c r="A158" s="2">
        <f t="shared" si="2"/>
        <v>62</v>
      </c>
      <c r="C158" s="13" t="e">
        <f>+IF($K$1="EN",#REF!,#REF!)</f>
        <v>#REF!</v>
      </c>
      <c r="D158" s="3"/>
      <c r="E158" s="3"/>
      <c r="F158" s="3"/>
      <c r="G158" s="3"/>
      <c r="H158" s="73"/>
      <c r="I158" s="22"/>
      <c r="J158" s="77"/>
      <c r="L158" s="3"/>
      <c r="M158" s="3"/>
      <c r="N158" s="3"/>
      <c r="O158" s="118"/>
      <c r="P158" s="3"/>
      <c r="Q158" s="106"/>
    </row>
    <row r="159" spans="1:19" ht="18" customHeight="1" x14ac:dyDescent="0.25">
      <c r="A159" s="2">
        <f t="shared" si="2"/>
        <v>63</v>
      </c>
      <c r="C159" s="13" t="e">
        <f>+IF($K$1="EN",#REF!,#REF!)</f>
        <v>#REF!</v>
      </c>
      <c r="D159" s="3"/>
      <c r="E159" s="3"/>
      <c r="F159" s="3"/>
      <c r="G159" s="3"/>
      <c r="H159" s="73"/>
      <c r="I159" s="22"/>
      <c r="J159" s="77"/>
      <c r="L159" s="3"/>
      <c r="M159" s="3"/>
      <c r="N159" s="3"/>
      <c r="O159" s="118"/>
      <c r="P159" s="3"/>
      <c r="Q159" s="106"/>
    </row>
    <row r="160" spans="1:19" ht="18" customHeight="1" x14ac:dyDescent="0.25">
      <c r="A160" s="2">
        <f t="shared" si="2"/>
        <v>64</v>
      </c>
      <c r="B160"/>
      <c r="C160" s="12" t="e">
        <f>+IF($K$1="EN",#REF!,#REF!)</f>
        <v>#REF!</v>
      </c>
      <c r="D160" s="11"/>
      <c r="E160" s="11"/>
      <c r="F160" s="11"/>
      <c r="G160" s="11"/>
      <c r="H160" s="74" t="b">
        <f>ROUND('1H25'!F156,2)=ROUND(SUM('1H25'!F154:F155),2)</f>
        <v>1</v>
      </c>
      <c r="I160" s="21" t="b">
        <f>ROUND('1H25'!I156,2)=ROUND(SUM('1H25'!I154:I155),2)</f>
        <v>1</v>
      </c>
      <c r="J160" s="85" t="b">
        <f>ROUND('1H25'!J156,2)=ROUND(SUM('1H25'!J154:J155),2)</f>
        <v>1</v>
      </c>
      <c r="L160" s="3"/>
      <c r="M160" s="3"/>
      <c r="N160" s="3"/>
      <c r="O160" s="118"/>
      <c r="P160" s="3"/>
      <c r="Q160" s="106"/>
      <c r="S160" s="115" t="s">
        <v>74</v>
      </c>
    </row>
    <row r="161" spans="1:51" ht="18" customHeight="1" x14ac:dyDescent="0.25">
      <c r="A161" s="2">
        <f t="shared" si="2"/>
        <v>65</v>
      </c>
      <c r="B161"/>
      <c r="C161" s="13" t="e">
        <f>+IF($K$1="EN",#REF!,#REF!)</f>
        <v>#REF!</v>
      </c>
      <c r="H161" s="73"/>
      <c r="I161" s="22"/>
      <c r="J161" s="77"/>
      <c r="L161" s="3"/>
      <c r="M161" s="3"/>
      <c r="N161" s="3"/>
      <c r="O161" s="118"/>
      <c r="P161" s="3"/>
      <c r="Q161" s="106"/>
    </row>
    <row r="162" spans="1:51" ht="18" customHeight="1" x14ac:dyDescent="0.25">
      <c r="A162" s="2">
        <f t="shared" ref="A162:A187" si="3">A161+1</f>
        <v>66</v>
      </c>
      <c r="B162"/>
      <c r="C162" s="12" t="e">
        <f>+IF($K$1="EN",#REF!,#REF!)</f>
        <v>#REF!</v>
      </c>
      <c r="H162" s="74" t="b">
        <f>ROUND('1H25'!F159,2)=ROUND(SUM('1H25'!F157:F157),2)</f>
        <v>1</v>
      </c>
      <c r="I162" s="21" t="b">
        <f>ROUND('1H25'!I159,2)=ROUND(SUM('1H25'!I157:I157),2)</f>
        <v>1</v>
      </c>
      <c r="J162" s="85" t="b">
        <f>ROUND('1H25'!J159,2)=ROUND(SUM('1H25'!J157:J157),2)</f>
        <v>0</v>
      </c>
      <c r="L162" s="3"/>
      <c r="M162" s="3"/>
      <c r="N162" s="3"/>
      <c r="O162" s="118"/>
      <c r="P162" s="3"/>
      <c r="Q162" s="106"/>
      <c r="S162" s="115" t="s">
        <v>74</v>
      </c>
    </row>
    <row r="163" spans="1:51" ht="18" customHeight="1" x14ac:dyDescent="0.25">
      <c r="A163" s="2">
        <f t="shared" si="3"/>
        <v>67</v>
      </c>
      <c r="C163" s="13" t="e">
        <f>+IF($K$1="EN",#REF!,#REF!)</f>
        <v>#REF!</v>
      </c>
      <c r="D163" s="3"/>
      <c r="E163" s="3"/>
      <c r="F163" s="3"/>
      <c r="G163" s="3"/>
      <c r="H163" s="73"/>
      <c r="I163" s="22"/>
      <c r="J163" s="88"/>
      <c r="L163" s="3"/>
      <c r="M163" s="3"/>
      <c r="N163" s="3"/>
      <c r="O163" s="118"/>
      <c r="P163" s="3"/>
      <c r="Q163" s="106"/>
    </row>
    <row r="164" spans="1:51" ht="18" customHeight="1" x14ac:dyDescent="0.25">
      <c r="A164" s="2">
        <f t="shared" si="3"/>
        <v>68</v>
      </c>
      <c r="C164" s="12" t="e">
        <f>+IF($K$1="EN",#REF!,#REF!)</f>
        <v>#REF!</v>
      </c>
      <c r="H164" s="74" t="b">
        <f>ROUND('1H25'!F163,2)=ROUND(SUM('1H25'!F160:F160),2)</f>
        <v>0</v>
      </c>
      <c r="I164" s="21" t="b">
        <f>ROUND('1H25'!I163,2)=ROUND(SUM('1H25'!I160:I160),2)</f>
        <v>0</v>
      </c>
      <c r="J164" s="85" t="b">
        <f>ROUND('1H25'!J163,2)=ROUND(SUM('1H25'!J160:J160),2)</f>
        <v>0</v>
      </c>
      <c r="L164" s="3"/>
      <c r="M164" s="3"/>
      <c r="N164" s="3"/>
      <c r="O164" s="118"/>
      <c r="P164" s="3"/>
      <c r="Q164" s="106"/>
      <c r="S164" s="115" t="s">
        <v>74</v>
      </c>
    </row>
    <row r="165" spans="1:51" ht="18" customHeight="1" x14ac:dyDescent="0.25">
      <c r="A165" s="2">
        <f t="shared" si="3"/>
        <v>69</v>
      </c>
      <c r="C165" s="10" t="e">
        <f>+IF($K$1="EN",#REF!,#REF!)</f>
        <v>#REF!</v>
      </c>
      <c r="D165" s="10"/>
      <c r="E165" s="10"/>
      <c r="F165" s="10"/>
      <c r="G165" s="10"/>
      <c r="H165" s="75" t="b">
        <f>ROUND('1H25'!F164,2)=ROUND('1H25'!F153+'1H25'!F156+'1H25'!F159+'1H25'!F163,2)</f>
        <v>0</v>
      </c>
      <c r="I165" s="20" t="b">
        <f>ROUND('1H25'!I164,2)=ROUND('1H25'!I153+'1H25'!I156+'1H25'!I159+'1H25'!I163,2)</f>
        <v>0</v>
      </c>
      <c r="J165" s="112" t="b">
        <f>ROUND('1H25'!J164,2)=ROUND('1H25'!J153+'1H25'!J156+'1H25'!J159+'1H25'!J163,2)</f>
        <v>1</v>
      </c>
      <c r="L165" s="3"/>
      <c r="M165" s="3"/>
      <c r="N165" s="3"/>
      <c r="O165" s="118"/>
      <c r="P165" s="3"/>
      <c r="Q165" s="106"/>
      <c r="S165" s="115" t="s">
        <v>74</v>
      </c>
    </row>
    <row r="166" spans="1:51" ht="18" customHeight="1" x14ac:dyDescent="0.25">
      <c r="A166" s="2">
        <f t="shared" si="3"/>
        <v>70</v>
      </c>
      <c r="C166" s="13" t="e">
        <f>+IF($K$1="EN",#REF!,#REF!)</f>
        <v>#REF!</v>
      </c>
      <c r="D166" s="3"/>
      <c r="E166" s="3"/>
      <c r="F166" s="3"/>
      <c r="G166" s="3"/>
      <c r="H166" s="73"/>
      <c r="I166" s="22"/>
      <c r="J166" s="77"/>
      <c r="L166" s="3"/>
      <c r="M166" s="3"/>
      <c r="N166" s="3"/>
      <c r="O166" s="118"/>
      <c r="P166" s="3"/>
      <c r="Q166" s="106"/>
    </row>
    <row r="167" spans="1:51" ht="18" customHeight="1" x14ac:dyDescent="0.25">
      <c r="A167" s="2">
        <f t="shared" si="3"/>
        <v>71</v>
      </c>
      <c r="C167" s="12" t="e">
        <f>+IF($K$1="EN",#REF!,#REF!)</f>
        <v>#REF!</v>
      </c>
      <c r="D167" s="11"/>
      <c r="E167" s="11"/>
      <c r="F167" s="11"/>
      <c r="G167" s="11"/>
      <c r="H167" s="74" t="b">
        <f>ROUND('1H25'!F166,2)=ROUND(SUM('1H25'!F165:F165),2)</f>
        <v>1</v>
      </c>
      <c r="I167" s="21" t="b">
        <f>ROUND('1H25'!I166,2)=ROUND(SUM('1H25'!I165:I165),2)</f>
        <v>1</v>
      </c>
      <c r="J167" s="85" t="b">
        <f>ROUND('1H25'!J166,2)=ROUND(SUM('1H25'!J165:J165),2)</f>
        <v>1</v>
      </c>
      <c r="L167" s="3"/>
      <c r="M167" s="3"/>
      <c r="N167" s="3"/>
      <c r="O167" s="118"/>
      <c r="P167" s="3"/>
      <c r="Q167" s="106"/>
      <c r="S167" s="115" t="s">
        <v>74</v>
      </c>
    </row>
    <row r="168" spans="1:51" ht="18" customHeight="1" x14ac:dyDescent="0.25">
      <c r="A168" s="2">
        <f t="shared" si="3"/>
        <v>72</v>
      </c>
      <c r="C168" s="10" t="e">
        <f>+IF($K$1="EN",#REF!,#REF!)</f>
        <v>#REF!</v>
      </c>
      <c r="D168" s="10"/>
      <c r="E168" s="10"/>
      <c r="F168" s="10"/>
      <c r="G168" s="10"/>
      <c r="H168" s="75" t="b">
        <f>ROUND('1H25'!F168,2)=ROUND('1H25'!F166,2)</f>
        <v>0</v>
      </c>
      <c r="I168" s="20" t="b">
        <f>ROUND('1H25'!I168,2)=ROUND('1H25'!I166,2)</f>
        <v>0</v>
      </c>
      <c r="J168" s="109" t="b">
        <f>ROUND('1H25'!J168,2)=ROUND('1H25'!J166,2)</f>
        <v>0</v>
      </c>
      <c r="Q168" s="104"/>
      <c r="S168" s="115" t="s">
        <v>74</v>
      </c>
    </row>
    <row r="169" spans="1:51" ht="18" customHeight="1" x14ac:dyDescent="0.25">
      <c r="A169" s="2">
        <f t="shared" si="3"/>
        <v>73</v>
      </c>
      <c r="C169" s="9" t="e">
        <f>+IF($K$1="EN",#REF!,#REF!)</f>
        <v>#REF!</v>
      </c>
      <c r="D169" s="9"/>
      <c r="E169" s="9"/>
      <c r="F169" s="9"/>
      <c r="G169" s="9"/>
      <c r="H169" s="75" t="b">
        <f>ROUND('1H25'!F169,2)=ROUND('1H25'!F164+'1H25'!F168,2)</f>
        <v>1</v>
      </c>
      <c r="I169" s="20" t="b">
        <f>ROUND('1H25'!I169,2)=ROUND('1H25'!I164+'1H25'!I168,2)</f>
        <v>1</v>
      </c>
      <c r="J169" s="111" t="b">
        <f>ROUND('1H25'!J169,2)=ROUND('1H25'!J164+'1H25'!J168,2)</f>
        <v>0</v>
      </c>
      <c r="L169" s="9" t="e">
        <f>+IF($K$1="EN",#REF!,#REF!)</f>
        <v>#REF!</v>
      </c>
      <c r="M169" s="9"/>
      <c r="N169" s="9"/>
      <c r="O169" s="27"/>
      <c r="P169" s="53"/>
      <c r="Q169" s="113"/>
      <c r="S169" s="115" t="s">
        <v>74</v>
      </c>
    </row>
    <row r="170" spans="1:51" ht="18" customHeight="1" x14ac:dyDescent="0.25">
      <c r="A170" s="2">
        <f t="shared" si="3"/>
        <v>74</v>
      </c>
      <c r="H170" s="90"/>
      <c r="Q170" s="104"/>
    </row>
    <row r="171" spans="1:51" s="81" customFormat="1" ht="19.5" customHeight="1" x14ac:dyDescent="0.35">
      <c r="A171" s="80">
        <f t="shared" si="3"/>
        <v>75</v>
      </c>
      <c r="U171"/>
      <c r="V171"/>
      <c r="W171"/>
      <c r="X171"/>
      <c r="Y171"/>
      <c r="Z171"/>
      <c r="AA171"/>
      <c r="AB171"/>
      <c r="AC171"/>
      <c r="AD171"/>
      <c r="AE171"/>
      <c r="AF171"/>
      <c r="AG171"/>
      <c r="AH171"/>
      <c r="AI171"/>
      <c r="AJ171"/>
      <c r="AK171"/>
      <c r="AL171"/>
      <c r="AM171"/>
      <c r="AN171"/>
      <c r="AO171"/>
      <c r="AP171"/>
      <c r="AQ171"/>
      <c r="AR171"/>
      <c r="AS171"/>
      <c r="AT171"/>
      <c r="AU171"/>
      <c r="AV171"/>
      <c r="AW171"/>
      <c r="AX171"/>
      <c r="AY171"/>
    </row>
    <row r="172" spans="1:51" ht="23" thickBot="1" x14ac:dyDescent="0.55000000000000004">
      <c r="A172" s="2">
        <f t="shared" si="3"/>
        <v>76</v>
      </c>
      <c r="C172" s="19" t="e">
        <f>+IF($K$1="EN",#REF!,#REF!)</f>
        <v>#REF!</v>
      </c>
      <c r="D172" s="82"/>
      <c r="E172" s="82"/>
      <c r="F172" s="82"/>
      <c r="G172" s="82"/>
      <c r="H172" s="82"/>
      <c r="I172" s="82"/>
      <c r="J172" s="82"/>
      <c r="K172" s="81"/>
      <c r="L172" s="17" t="e">
        <f>+IF($K$1="EN",#REF!,#REF!)</f>
        <v>#REF!</v>
      </c>
      <c r="M172" s="83"/>
      <c r="N172" s="83"/>
      <c r="O172" s="83"/>
      <c r="P172" s="83"/>
      <c r="Q172" s="83"/>
    </row>
    <row r="173" spans="1:51" ht="18" customHeight="1" x14ac:dyDescent="0.25">
      <c r="A173" s="2">
        <f t="shared" si="3"/>
        <v>77</v>
      </c>
      <c r="P173"/>
      <c r="Q173"/>
    </row>
    <row r="174" spans="1:51" ht="18" customHeight="1" x14ac:dyDescent="0.25">
      <c r="A174" s="2">
        <f t="shared" si="3"/>
        <v>78</v>
      </c>
      <c r="C174" s="14" t="s">
        <v>4</v>
      </c>
      <c r="D174" s="15"/>
      <c r="E174" s="15"/>
      <c r="F174" s="15"/>
      <c r="G174" s="15"/>
      <c r="H174" s="26" t="e">
        <f>+CURPEN</f>
        <v>#NAME?</v>
      </c>
      <c r="I174" s="25" t="s">
        <v>3</v>
      </c>
      <c r="J174" s="116" t="e">
        <f>+IF($K$1="EN",#REF!,#REF!)</f>
        <v>#REF!</v>
      </c>
      <c r="L174" s="14" t="e">
        <f>+IF($K$1="EN",#REF!,#REF!)</f>
        <v>#REF!</v>
      </c>
      <c r="M174" s="14"/>
      <c r="N174" s="300" t="e">
        <f>+IF($K$1="EN",#REF!,#REF!)</f>
        <v>#REF!</v>
      </c>
      <c r="O174" s="300"/>
      <c r="P174" s="116"/>
      <c r="Q174" s="116" t="s">
        <v>4</v>
      </c>
    </row>
    <row r="175" spans="1:51" ht="18" customHeight="1" x14ac:dyDescent="0.25">
      <c r="A175" s="2">
        <f t="shared" si="3"/>
        <v>79</v>
      </c>
      <c r="B175" s="89"/>
      <c r="C175" s="13" t="e">
        <f>+IF($K$1="EN",#REF!,#REF!)</f>
        <v>#REF!</v>
      </c>
      <c r="D175" s="3"/>
      <c r="E175" s="3"/>
      <c r="F175" s="3"/>
      <c r="G175" s="3"/>
      <c r="H175" s="73"/>
      <c r="I175" s="22"/>
      <c r="J175" s="77"/>
      <c r="L175" s="3"/>
      <c r="M175" s="3"/>
      <c r="N175" s="302"/>
      <c r="O175" s="302"/>
      <c r="Q175" s="105"/>
    </row>
    <row r="176" spans="1:51" ht="18" customHeight="1" x14ac:dyDescent="0.25">
      <c r="A176" s="2">
        <f t="shared" si="3"/>
        <v>80</v>
      </c>
      <c r="B176" s="89"/>
      <c r="C176" s="13" t="e">
        <f>+IF($K$1="EN",#REF!,#REF!)</f>
        <v>#REF!</v>
      </c>
      <c r="D176" s="3"/>
      <c r="E176" s="3"/>
      <c r="F176" s="3"/>
      <c r="G176" s="3"/>
      <c r="H176" s="73"/>
      <c r="I176" s="22"/>
      <c r="J176" s="77"/>
      <c r="L176" s="3"/>
      <c r="M176" s="3"/>
      <c r="N176" s="3"/>
      <c r="O176" s="118"/>
      <c r="Q176" s="105"/>
    </row>
    <row r="177" spans="1:19" ht="18" customHeight="1" x14ac:dyDescent="0.25">
      <c r="A177" s="2">
        <f t="shared" si="3"/>
        <v>81</v>
      </c>
      <c r="B177" s="89"/>
      <c r="C177" s="12" t="e">
        <f>+IF($K$1="EN",#REF!,#REF!)</f>
        <v>#REF!</v>
      </c>
      <c r="D177" s="11"/>
      <c r="E177" s="11"/>
      <c r="F177" s="11"/>
      <c r="G177" s="11"/>
      <c r="H177" s="74" t="b">
        <f>ROUND('1H25'!F177,2)=ROUND(SUM('1H25'!F174:F175),2)</f>
        <v>0</v>
      </c>
      <c r="I177" s="21" t="b">
        <f>ROUND('1H25'!I177,2)=ROUND(SUM('1H25'!I174:I175),2)</f>
        <v>1</v>
      </c>
      <c r="J177" s="78" t="b">
        <f>ROUND('1H25'!J177,2)=ROUND(SUM('1H25'!J174:J175),2)</f>
        <v>1</v>
      </c>
      <c r="L177" s="3"/>
      <c r="M177" s="3"/>
      <c r="N177" s="3"/>
      <c r="O177" s="118"/>
      <c r="P177" s="3"/>
      <c r="Q177" s="105"/>
      <c r="S177" s="115" t="s">
        <v>74</v>
      </c>
    </row>
    <row r="178" spans="1:19" ht="18" customHeight="1" x14ac:dyDescent="0.25">
      <c r="A178" s="2">
        <f t="shared" si="3"/>
        <v>82</v>
      </c>
      <c r="B178" s="89"/>
      <c r="C178" s="10" t="e">
        <f>+IF($K$1="EN",#REF!,#REF!)</f>
        <v>#REF!</v>
      </c>
      <c r="D178" s="10"/>
      <c r="E178" s="10"/>
      <c r="F178" s="10"/>
      <c r="G178" s="10"/>
      <c r="H178" s="75" t="b">
        <f>ROUND('1H25'!F178,2)=ROUND('1H25'!F177,2)</f>
        <v>1</v>
      </c>
      <c r="I178" s="20" t="b">
        <f>ROUND('1H25'!I178,2)=ROUND('1H25'!I177,2)</f>
        <v>1</v>
      </c>
      <c r="J178" s="109" t="b">
        <f>ROUND('1H25'!J178,2)=ROUND('1H25'!J177,2)</f>
        <v>1</v>
      </c>
      <c r="L178" s="9" t="e">
        <f>+IF($K$1="EN",#REF!,#REF!)</f>
        <v>#REF!</v>
      </c>
      <c r="M178" s="9"/>
      <c r="N178" s="9"/>
      <c r="O178" s="27"/>
      <c r="P178" s="53"/>
      <c r="Q178" s="113"/>
      <c r="S178" s="115" t="s">
        <v>74</v>
      </c>
    </row>
    <row r="179" spans="1:19" ht="18" customHeight="1" x14ac:dyDescent="0.25">
      <c r="A179" s="2">
        <f t="shared" si="3"/>
        <v>83</v>
      </c>
      <c r="B179" s="89"/>
      <c r="C179" s="9"/>
      <c r="D179" s="9"/>
      <c r="E179" s="9"/>
      <c r="F179" s="9"/>
      <c r="G179" s="9"/>
      <c r="H179" s="75"/>
      <c r="I179" s="20"/>
      <c r="J179" s="78"/>
      <c r="L179" s="3"/>
      <c r="M179" s="3"/>
      <c r="N179" s="3"/>
      <c r="O179" s="118"/>
      <c r="P179" s="3"/>
      <c r="Q179" s="105"/>
    </row>
    <row r="180" spans="1:19" ht="18" customHeight="1" x14ac:dyDescent="0.25">
      <c r="A180" s="2">
        <f t="shared" si="3"/>
        <v>84</v>
      </c>
      <c r="B180" s="89"/>
      <c r="C180" s="9" t="e">
        <f>+IF($K$1="EN",#REF!,#REF!)</f>
        <v>#REF!</v>
      </c>
      <c r="D180" s="9"/>
      <c r="E180" s="9"/>
      <c r="F180" s="9"/>
      <c r="G180" s="9"/>
      <c r="H180" s="75"/>
      <c r="I180" s="20"/>
      <c r="J180" s="112"/>
      <c r="L180" s="9" t="e">
        <f>+IF($K$1="EN",#REF!,#REF!)</f>
        <v>#REF!</v>
      </c>
      <c r="M180" s="9"/>
      <c r="N180" s="9"/>
      <c r="O180" s="27"/>
      <c r="P180" s="53"/>
      <c r="Q180" s="113"/>
    </row>
    <row r="181" spans="1:19" ht="18" customHeight="1" x14ac:dyDescent="0.25">
      <c r="A181" s="2">
        <f t="shared" si="3"/>
        <v>85</v>
      </c>
      <c r="B181" s="89"/>
      <c r="Q181" s="104"/>
    </row>
    <row r="182" spans="1:19" ht="24.75" customHeight="1" x14ac:dyDescent="0.25">
      <c r="A182" s="2">
        <f t="shared" si="3"/>
        <v>86</v>
      </c>
      <c r="S182" s="1" t="s">
        <v>75</v>
      </c>
    </row>
    <row r="183" spans="1:19" ht="18" customHeight="1" x14ac:dyDescent="0.25">
      <c r="A183" s="2">
        <f t="shared" si="3"/>
        <v>87</v>
      </c>
    </row>
    <row r="184" spans="1:19" ht="18" customHeight="1" x14ac:dyDescent="0.25">
      <c r="A184" s="2">
        <f t="shared" si="3"/>
        <v>88</v>
      </c>
    </row>
    <row r="185" spans="1:19" ht="18" customHeight="1" x14ac:dyDescent="0.25">
      <c r="A185" s="2">
        <f t="shared" si="3"/>
        <v>89</v>
      </c>
      <c r="C185" s="8" t="e">
        <f>+IF($K$1="EN",#REF!,#REF!)</f>
        <v>#REF!</v>
      </c>
    </row>
    <row r="186" spans="1:19" ht="18" customHeight="1" x14ac:dyDescent="0.25">
      <c r="A186" s="2">
        <f t="shared" si="3"/>
        <v>90</v>
      </c>
      <c r="N186" s="303" t="e">
        <f>+IF($K$1="EN",#REF!,#REF!)</f>
        <v>#REF!</v>
      </c>
      <c r="O186" s="303"/>
      <c r="P186" s="303"/>
      <c r="Q186" s="304" t="e">
        <f>+IF($K$1="EN",#REF!,#REF!)</f>
        <v>#REF!</v>
      </c>
      <c r="R186" s="305"/>
    </row>
    <row r="187" spans="1:19" ht="18" customHeight="1" x14ac:dyDescent="0.25">
      <c r="A187" s="2">
        <f t="shared" si="3"/>
        <v>91</v>
      </c>
      <c r="C187" s="7" t="e">
        <f>+IF($K$1="EN",#REF!,#REF!)</f>
        <v>#REF!</v>
      </c>
      <c r="M187" s="6"/>
      <c r="O187" s="298" t="e">
        <f>+IF($K$1="EN",#REF!,#REF!)</f>
        <v>#REF!</v>
      </c>
      <c r="P187" s="298"/>
      <c r="Q187" s="117" t="e">
        <f>+IF($K$1="EN",#REF!,#REF!)</f>
        <v>#REF!</v>
      </c>
    </row>
    <row r="192" spans="1:19" ht="18" customHeight="1" x14ac:dyDescent="0.25">
      <c r="I192" s="3"/>
      <c r="J192" s="3"/>
      <c r="L192" s="3"/>
    </row>
    <row r="193" spans="8:12" ht="18" customHeight="1" x14ac:dyDescent="0.25">
      <c r="H193" s="3"/>
      <c r="I193" s="3"/>
      <c r="J193" s="3"/>
      <c r="K193" s="5"/>
      <c r="L193" s="3"/>
    </row>
    <row r="194" spans="8:12" ht="18" customHeight="1" x14ac:dyDescent="0.25">
      <c r="I194" s="3"/>
      <c r="J194" s="3"/>
      <c r="L194" s="3"/>
    </row>
    <row r="195" spans="8:12" ht="18" customHeight="1" x14ac:dyDescent="0.25">
      <c r="I195" s="3"/>
      <c r="J195" s="3"/>
      <c r="K195" s="4"/>
      <c r="L195" s="3"/>
    </row>
  </sheetData>
  <mergeCells count="33">
    <mergeCell ref="G30:I30"/>
    <mergeCell ref="N35:O36"/>
    <mergeCell ref="L47:Q47"/>
    <mergeCell ref="N135:O135"/>
    <mergeCell ref="N136:O136"/>
    <mergeCell ref="N137:O137"/>
    <mergeCell ref="N54:O55"/>
    <mergeCell ref="K1:K3"/>
    <mergeCell ref="L28:Q28"/>
    <mergeCell ref="N134:O134"/>
    <mergeCell ref="L66:N66"/>
    <mergeCell ref="O66:Q66"/>
    <mergeCell ref="N95:P95"/>
    <mergeCell ref="Q95:R95"/>
    <mergeCell ref="O96:P96"/>
    <mergeCell ref="L101:Q101"/>
    <mergeCell ref="N109:O110"/>
    <mergeCell ref="N130:O130"/>
    <mergeCell ref="N131:O131"/>
    <mergeCell ref="N132:O132"/>
    <mergeCell ref="N133:O133"/>
    <mergeCell ref="N138:O138"/>
    <mergeCell ref="N139:O139"/>
    <mergeCell ref="N175:O175"/>
    <mergeCell ref="N186:P186"/>
    <mergeCell ref="Q186:R186"/>
    <mergeCell ref="N140:O140"/>
    <mergeCell ref="O187:P187"/>
    <mergeCell ref="N141:O141"/>
    <mergeCell ref="N154:O154"/>
    <mergeCell ref="N155:O155"/>
    <mergeCell ref="N156:O156"/>
    <mergeCell ref="N174:O174"/>
  </mergeCells>
  <conditionalFormatting sqref="A1:T59 AZ1:XFD1048576 A60:B60 K60:T60 A61:T1048576">
    <cfRule type="cellIs" dxfId="3" priority="3" operator="equal">
      <formula>FALSE</formula>
    </cfRule>
    <cfRule type="cellIs" dxfId="2" priority="4" operator="equal">
      <formula>TRUE</formula>
    </cfRule>
  </conditionalFormatting>
  <conditionalFormatting sqref="H60">
    <cfRule type="cellIs" dxfId="1" priority="1" operator="equal">
      <formula>FALSE</formula>
    </cfRule>
    <cfRule type="cellIs" dxfId="0" priority="2" operator="equal">
      <formula>TRUE</formula>
    </cfRule>
  </conditionalFormatting>
  <printOptions horizontalCentered="1" verticalCentered="1"/>
  <pageMargins left="0" right="0" top="0" bottom="0" header="0" footer="0"/>
  <pageSetup paperSize="9" scale="49" orientation="portrait" r:id="rId1"/>
  <headerFooter scaleWithDoc="0" alignWithMargins="0"/>
  <rowBreaks count="2" manualBreakCount="2">
    <brk id="5" min="1" max="17" man="1"/>
    <brk id="96" min="1" max="17"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W o r k b o o k S t a t e   x m l n s : i = " h t t p : / / w w w . w 3 . o r g / 2 0 0 1 / X M L S c h e m a - i n s t a n c e "   x m l n s = " h t t p : / / s c h e m a s . m i c r o s o f t . c o m / P o w e r B I A d d I n " > < L a s t P r o v i d e d R a n g e N a m e I d > 0 < / L a s t P r o v i d e d R a n g e N a m e I d > < L a s t U s e d G r o u p O b j e c t I d > < / L a s t U s e d G r o u p O b j e c t I d > < T i l e s L i s t > < T i l e s / > < / T i l e s L i s t > < / W o r k b o o k S t a t e > 
</file>

<file path=customXml/item3.xml><?xml version="1.0" encoding="utf-8"?>
<ct:contentTypeSchema xmlns:ct="http://schemas.microsoft.com/office/2006/metadata/contentType" xmlns:ma="http://schemas.microsoft.com/office/2006/metadata/properties/metaAttributes" ct:_="" ma:_="" ma:contentTypeName="Document" ma:contentTypeID="0x01010080BB804E28ADEA4EB497DECC40E44022" ma:contentTypeVersion="21" ma:contentTypeDescription="Create a new document." ma:contentTypeScope="" ma:versionID="b787fe556eecd04150f8282f777d7ead">
  <xsd:schema xmlns:xsd="http://www.w3.org/2001/XMLSchema" xmlns:xs="http://www.w3.org/2001/XMLSchema" xmlns:p="http://schemas.microsoft.com/office/2006/metadata/properties" xmlns:ns1="http://schemas.microsoft.com/sharepoint/v3" xmlns:ns2="d4074f86-5091-4287-b4e0-7f306bedb529" xmlns:ns3="d0512000-6185-40db-a99b-df4569ba54ae" targetNamespace="http://schemas.microsoft.com/office/2006/metadata/properties" ma:root="true" ma:fieldsID="57c1fb4b55a02d878f8acd205be8922c" ns1:_="" ns2:_="" ns3:_="">
    <xsd:import namespace="http://schemas.microsoft.com/sharepoint/v3"/>
    <xsd:import namespace="d4074f86-5091-4287-b4e0-7f306bedb529"/>
    <xsd:import namespace="d0512000-6185-40db-a99b-df4569ba54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1:_ip_UnifiedCompliancePolicyProperties" minOccurs="0"/>
                <xsd:element ref="ns1:_ip_UnifiedCompliancePolicyUIAc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Unified Compliance Policy Properties" ma:hidden="true" ma:internalName="_ip_UnifiedCompliancePolicyProperties">
      <xsd:simpleType>
        <xsd:restriction base="dms:Note"/>
      </xsd:simpleType>
    </xsd:element>
    <xsd:element name="_ip_UnifiedCompliancePolicyUIAction" ma:index="2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074f86-5091-4287-b4e0-7f306bedb5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13fef0e-ad1e-4996-aa84-7ac1ebeb22c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0512000-6185-40db-a99b-df4569ba54a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4db5a65-4870-4ebc-a012-792de8b02458}" ma:internalName="TaxCatchAll" ma:showField="CatchAllData" ma:web="d0512000-6185-40db-a99b-df4569ba54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d4074f86-5091-4287-b4e0-7f306bedb529">
      <Terms xmlns="http://schemas.microsoft.com/office/infopath/2007/PartnerControls"/>
    </lcf76f155ced4ddcb4097134ff3c332f>
    <TaxCatchAll xmlns="d0512000-6185-40db-a99b-df4569ba54ae"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BF403F3C-EE32-4AF9-9D69-ED0C093DCCAC}">
  <ds:schemaRefs>
    <ds:schemaRef ds:uri="http://schemas.microsoft.com/sharepoint/v3/contenttype/forms"/>
  </ds:schemaRefs>
</ds:datastoreItem>
</file>

<file path=customXml/itemProps2.xml><?xml version="1.0" encoding="utf-8"?>
<ds:datastoreItem xmlns:ds="http://schemas.openxmlformats.org/officeDocument/2006/customXml" ds:itemID="{417C91B3-544C-4A1A-8A06-8A7E2A9874C4}">
  <ds:schemaRefs>
    <ds:schemaRef ds:uri="http://schemas.microsoft.com/PowerBIAddIn"/>
  </ds:schemaRefs>
</ds:datastoreItem>
</file>

<file path=customXml/itemProps3.xml><?xml version="1.0" encoding="utf-8"?>
<ds:datastoreItem xmlns:ds="http://schemas.openxmlformats.org/officeDocument/2006/customXml" ds:itemID="{4D074F21-03CD-4A3F-90EE-FA988FD298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4074f86-5091-4287-b4e0-7f306bedb529"/>
    <ds:schemaRef ds:uri="d0512000-6185-40db-a99b-df4569ba54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DEC9404-3BA1-4B64-896B-779F04FB4BA6}">
  <ds:schemaRefs>
    <ds:schemaRef ds:uri="http://schemas.microsoft.com/office/2006/documentManagement/types"/>
    <ds:schemaRef ds:uri="http://schemas.microsoft.com/sharepoint/v3"/>
    <ds:schemaRef ds:uri="http://www.w3.org/XML/1998/namespace"/>
    <ds:schemaRef ds:uri="d4074f86-5091-4287-b4e0-7f306bedb529"/>
    <ds:schemaRef ds:uri="http://purl.org/dc/elements/1.1/"/>
    <ds:schemaRef ds:uri="http://purl.org/dc/terms/"/>
    <ds:schemaRef ds:uri="http://schemas.openxmlformats.org/package/2006/metadata/core-properties"/>
    <ds:schemaRef ds:uri="http://schemas.microsoft.com/office/2006/metadata/properties"/>
    <ds:schemaRef ds:uri="d0512000-6185-40db-a99b-df4569ba54ae"/>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1H25</vt:lpstr>
      <vt:lpstr>Check</vt:lpstr>
      <vt:lpstr>'1H25'!Print_Area</vt:lpstr>
      <vt:lpstr>Check!Print_Area</vt:lpstr>
    </vt:vector>
  </TitlesOfParts>
  <Manager/>
  <Company>EDP - Electricidade de Portugal, S.A.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Rui Antunes</dc:creator>
  <cp:keywords/>
  <dc:description/>
  <cp:lastModifiedBy>MARIA BANDA MACIAS</cp:lastModifiedBy>
  <cp:revision/>
  <cp:lastPrinted>2025-07-10T13:09:46Z</cp:lastPrinted>
  <dcterms:created xsi:type="dcterms:W3CDTF">2006-03-15T12:14:41Z</dcterms:created>
  <dcterms:modified xsi:type="dcterms:W3CDTF">2025-07-10T13:31:47Z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0x01010080BB804E28ADEA4EB497DECC40E44022</vt:lpwstr>
  </property>
  <property fmtid="{D5CDD505-2E9C-101B-9397-08002B2CF9AE}" pid="3" name="MediaServiceImageTags">
    <vt:lpwstr/>
  </property>
  <property fmtid="{D5CDD505-2E9C-101B-9397-08002B2CF9AE}" pid="4" name="MSIP_Label_9811530c-902c-4b75-8616-d6c82cd1332a_Enabled">
    <vt:lpwstr>true</vt:lpwstr>
  </property>
  <property fmtid="{D5CDD505-2E9C-101B-9397-08002B2CF9AE}" pid="5" name="MSIP_Label_9811530c-902c-4b75-8616-d6c82cd1332a_SetDate">
    <vt:lpwstr>2023-10-15T21:27:47Z</vt:lpwstr>
  </property>
  <property fmtid="{D5CDD505-2E9C-101B-9397-08002B2CF9AE}" pid="6" name="MSIP_Label_9811530c-902c-4b75-8616-d6c82cd1332a_Method">
    <vt:lpwstr>Standard</vt:lpwstr>
  </property>
  <property fmtid="{D5CDD505-2E9C-101B-9397-08002B2CF9AE}" pid="7" name="MSIP_Label_9811530c-902c-4b75-8616-d6c82cd1332a_Name">
    <vt:lpwstr>9811530c-902c-4b75-8616-d6c82cd1332a</vt:lpwstr>
  </property>
  <property fmtid="{D5CDD505-2E9C-101B-9397-08002B2CF9AE}" pid="8" name="MSIP_Label_9811530c-902c-4b75-8616-d6c82cd1332a_SiteId">
    <vt:lpwstr>bf86fbdb-f8c2-440e-923c-05a60dc2bc9b</vt:lpwstr>
  </property>
  <property fmtid="{D5CDD505-2E9C-101B-9397-08002B2CF9AE}" pid="9" name="MSIP_Label_9811530c-902c-4b75-8616-d6c82cd1332a_ActionId">
    <vt:lpwstr>0a3b31b7-d95f-47bf-bb18-0d4beb828fb6</vt:lpwstr>
  </property>
  <property fmtid="{D5CDD505-2E9C-101B-9397-08002B2CF9AE}" pid="10" name="MSIP_Label_9811530c-902c-4b75-8616-d6c82cd1332a_ContentBits">
    <vt:lpwstr>0</vt:lpwstr>
  </property>
</Properties>
</file>