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poncloud-my.sharepoint.com/personal/e709306_edp_pt/Documents/Desktop/"/>
    </mc:Choice>
  </mc:AlternateContent>
  <xr:revisionPtr revIDLastSave="6587" documentId="6_{E2286645-AB17-47DB-9145-6D4899939E6F}" xr6:coauthVersionLast="47" xr6:coauthVersionMax="47" xr10:uidLastSave="{33B1A60D-E32D-41DE-B2A5-5AC7EF021718}"/>
  <bookViews>
    <workbookView xWindow="-110" yWindow="-110" windowWidth="19420" windowHeight="10300" tabRatio="911" xr2:uid="{00000000-000D-0000-FFFF-FFFF00000000}"/>
  </bookViews>
  <sheets>
    <sheet name="EN" sheetId="40" r:id="rId1"/>
    <sheet name="Check" sheetId="43" state="hidden" r:id="rId2"/>
  </sheets>
  <definedNames>
    <definedName name="Cur_Period" localSheetId="0">EN!#REF!</definedName>
    <definedName name="Cur_Year">EN!#REF!</definedName>
    <definedName name="Pre_Period" localSheetId="0">EN!#REF!</definedName>
    <definedName name="_xlnm.Print_Area" localSheetId="1">Check!$B$6:$R$187</definedName>
    <definedName name="_xlnm.Print_Area" localSheetId="0">EN!$B$3:$R$184</definedName>
    <definedName name="SAPFuncF4Help" localSheetId="1" hidden="1">Main.SAPF4Help()</definedName>
    <definedName name="SAPFuncF4Help" localSheetId="0" hidden="1">Main.SAPF4Help()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3" l="1"/>
  <c r="I61" i="43" l="1"/>
  <c r="J167" i="43" l="1"/>
  <c r="J148" i="43"/>
  <c r="J145" i="43"/>
  <c r="J147" i="43"/>
  <c r="Q187" i="43" l="1"/>
  <c r="O187" i="43"/>
  <c r="C187" i="43"/>
  <c r="Q186" i="43"/>
  <c r="N186" i="43"/>
  <c r="C185" i="43"/>
  <c r="L180" i="43"/>
  <c r="C180" i="43"/>
  <c r="L178" i="43"/>
  <c r="C178" i="43"/>
  <c r="C177" i="43"/>
  <c r="C176" i="43"/>
  <c r="C175" i="43"/>
  <c r="N174" i="43"/>
  <c r="L174" i="43"/>
  <c r="J174" i="43"/>
  <c r="L172" i="43"/>
  <c r="C172" i="43"/>
  <c r="L169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N154" i="43"/>
  <c r="L154" i="43"/>
  <c r="J154" i="43"/>
  <c r="L152" i="43"/>
  <c r="C152" i="43"/>
  <c r="L149" i="43"/>
  <c r="C149" i="43"/>
  <c r="C148" i="43"/>
  <c r="C147" i="43"/>
  <c r="C146" i="43"/>
  <c r="C145" i="43"/>
  <c r="C144" i="43"/>
  <c r="C143" i="43"/>
  <c r="C141" i="43"/>
  <c r="C140" i="43"/>
  <c r="C139" i="43"/>
  <c r="C138" i="43"/>
  <c r="C137" i="43"/>
  <c r="C136" i="43"/>
  <c r="C135" i="43"/>
  <c r="C134" i="43"/>
  <c r="C133" i="43"/>
  <c r="C132" i="43"/>
  <c r="C131" i="43"/>
  <c r="N130" i="43"/>
  <c r="L130" i="43"/>
  <c r="J130" i="43"/>
  <c r="L128" i="43"/>
  <c r="C128" i="43"/>
  <c r="C125" i="43"/>
  <c r="C124" i="43"/>
  <c r="C123" i="43"/>
  <c r="C122" i="43"/>
  <c r="C121" i="43"/>
  <c r="C120" i="43"/>
  <c r="C119" i="43"/>
  <c r="C118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J103" i="43"/>
  <c r="L101" i="43"/>
  <c r="C101" i="43"/>
  <c r="C99" i="43"/>
  <c r="C98" i="43"/>
  <c r="A98" i="43"/>
  <c r="A99" i="43" s="1"/>
  <c r="A100" i="43" s="1"/>
  <c r="A101" i="43" s="1"/>
  <c r="A102" i="43" s="1"/>
  <c r="A103" i="43" s="1"/>
  <c r="A104" i="43" s="1"/>
  <c r="A105" i="43" s="1"/>
  <c r="A106" i="43" s="1"/>
  <c r="A107" i="43" s="1"/>
  <c r="A108" i="43" s="1"/>
  <c r="A109" i="43" s="1"/>
  <c r="A110" i="43" s="1"/>
  <c r="A111" i="43" s="1"/>
  <c r="A112" i="43" s="1"/>
  <c r="A113" i="43" s="1"/>
  <c r="A114" i="43" s="1"/>
  <c r="A115" i="43" s="1"/>
  <c r="A116" i="43" s="1"/>
  <c r="A117" i="43" s="1"/>
  <c r="A118" i="43" s="1"/>
  <c r="A119" i="43" s="1"/>
  <c r="A120" i="43" s="1"/>
  <c r="A121" i="43" s="1"/>
  <c r="A122" i="43" s="1"/>
  <c r="A123" i="43" s="1"/>
  <c r="A124" i="43" s="1"/>
  <c r="A125" i="43" s="1"/>
  <c r="A126" i="43" s="1"/>
  <c r="A127" i="43" s="1"/>
  <c r="A128" i="43" s="1"/>
  <c r="A129" i="43" s="1"/>
  <c r="A130" i="43" s="1"/>
  <c r="A131" i="43" s="1"/>
  <c r="A132" i="43" s="1"/>
  <c r="A133" i="43" s="1"/>
  <c r="A134" i="43" s="1"/>
  <c r="A135" i="43" s="1"/>
  <c r="A136" i="43" s="1"/>
  <c r="A137" i="43" s="1"/>
  <c r="A138" i="43" s="1"/>
  <c r="A139" i="43" s="1"/>
  <c r="A140" i="43" s="1"/>
  <c r="A141" i="43" s="1"/>
  <c r="A142" i="43" s="1"/>
  <c r="A143" i="43" s="1"/>
  <c r="A144" i="43" s="1"/>
  <c r="A145" i="43" s="1"/>
  <c r="A146" i="43" s="1"/>
  <c r="A147" i="43" s="1"/>
  <c r="A148" i="43" s="1"/>
  <c r="A149" i="43" s="1"/>
  <c r="A150" i="43" s="1"/>
  <c r="A151" i="43" s="1"/>
  <c r="A152" i="43" s="1"/>
  <c r="A153" i="43" s="1"/>
  <c r="A154" i="43" s="1"/>
  <c r="A155" i="43" s="1"/>
  <c r="A156" i="43" s="1"/>
  <c r="A157" i="43" s="1"/>
  <c r="A158" i="43" s="1"/>
  <c r="A159" i="43" s="1"/>
  <c r="A160" i="43" s="1"/>
  <c r="A161" i="43" s="1"/>
  <c r="A162" i="43" s="1"/>
  <c r="A163" i="43" s="1"/>
  <c r="A164" i="43" s="1"/>
  <c r="A165" i="43" s="1"/>
  <c r="A166" i="43" s="1"/>
  <c r="A167" i="43" s="1"/>
  <c r="A168" i="43" s="1"/>
  <c r="A169" i="43" s="1"/>
  <c r="A170" i="43" s="1"/>
  <c r="A171" i="43" s="1"/>
  <c r="A172" i="43" s="1"/>
  <c r="A173" i="43" s="1"/>
  <c r="A174" i="43" s="1"/>
  <c r="A175" i="43" s="1"/>
  <c r="A176" i="43" s="1"/>
  <c r="A177" i="43" s="1"/>
  <c r="A178" i="43" s="1"/>
  <c r="A179" i="43" s="1"/>
  <c r="A180" i="43" s="1"/>
  <c r="A181" i="43" s="1"/>
  <c r="A182" i="43" s="1"/>
  <c r="A183" i="43" s="1"/>
  <c r="A184" i="43" s="1"/>
  <c r="A185" i="43" s="1"/>
  <c r="A186" i="43" s="1"/>
  <c r="A187" i="43" s="1"/>
  <c r="Q96" i="43"/>
  <c r="O96" i="43"/>
  <c r="C96" i="43"/>
  <c r="Q95" i="43"/>
  <c r="N95" i="43"/>
  <c r="C94" i="43"/>
  <c r="C85" i="43"/>
  <c r="C82" i="43"/>
  <c r="L79" i="43"/>
  <c r="C79" i="43"/>
  <c r="C78" i="43"/>
  <c r="C77" i="43"/>
  <c r="C76" i="43"/>
  <c r="L75" i="43"/>
  <c r="C75" i="43"/>
  <c r="C74" i="43"/>
  <c r="C73" i="43"/>
  <c r="C72" i="43"/>
  <c r="L71" i="43"/>
  <c r="C71" i="43"/>
  <c r="C70" i="43"/>
  <c r="C69" i="43"/>
  <c r="C68" i="43"/>
  <c r="L66" i="43" s="1"/>
  <c r="O66" i="43"/>
  <c r="C66" i="43"/>
  <c r="C62" i="43"/>
  <c r="C59" i="43"/>
  <c r="C58" i="43"/>
  <c r="C57" i="43"/>
  <c r="C56" i="43"/>
  <c r="C55" i="43"/>
  <c r="C54" i="43"/>
  <c r="C53" i="43"/>
  <c r="C52" i="43"/>
  <c r="C51" i="43"/>
  <c r="C50" i="43"/>
  <c r="C49" i="43"/>
  <c r="L47" i="43"/>
  <c r="C47" i="43"/>
  <c r="C41" i="43"/>
  <c r="C39" i="43"/>
  <c r="C37" i="43"/>
  <c r="C35" i="43"/>
  <c r="C33" i="43"/>
  <c r="J31" i="43"/>
  <c r="H31" i="43"/>
  <c r="G31" i="43"/>
  <c r="C31" i="43"/>
  <c r="L28" i="43"/>
  <c r="C28" i="43"/>
  <c r="C10" i="43"/>
  <c r="C8" i="43"/>
  <c r="C7" i="43"/>
  <c r="A7" i="43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39" i="43" s="1"/>
  <c r="A40" i="43" s="1"/>
  <c r="A41" i="43" s="1"/>
  <c r="A42" i="43" s="1"/>
  <c r="A43" i="43" s="1"/>
  <c r="A44" i="43" s="1"/>
  <c r="A45" i="43" s="1"/>
  <c r="A46" i="43" s="1"/>
  <c r="A47" i="43" s="1"/>
  <c r="A48" i="43" s="1"/>
  <c r="A49" i="43" s="1"/>
  <c r="A50" i="43" s="1"/>
  <c r="A51" i="43" s="1"/>
  <c r="A52" i="43" s="1"/>
  <c r="A53" i="43" s="1"/>
  <c r="A54" i="43" s="1"/>
  <c r="A55" i="43" s="1"/>
  <c r="A56" i="43" s="1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A73" i="43" s="1"/>
  <c r="A74" i="43" s="1"/>
  <c r="A75" i="43" s="1"/>
  <c r="A76" i="43" s="1"/>
  <c r="A77" i="43" s="1"/>
  <c r="A78" i="43" s="1"/>
  <c r="A79" i="43" s="1"/>
  <c r="A80" i="43" s="1"/>
  <c r="A81" i="43" s="1"/>
  <c r="A82" i="43" s="1"/>
  <c r="A83" i="43" s="1"/>
  <c r="A84" i="43" s="1"/>
  <c r="A85" i="43" s="1"/>
  <c r="A86" i="43" s="1"/>
  <c r="A87" i="43" s="1"/>
  <c r="A88" i="43" s="1"/>
  <c r="A89" i="43" s="1"/>
  <c r="A90" i="43" s="1"/>
  <c r="A91" i="43" s="1"/>
  <c r="A92" i="43" s="1"/>
  <c r="A93" i="43" s="1"/>
  <c r="A94" i="43" s="1"/>
  <c r="A95" i="43" s="1"/>
  <c r="A96" i="43" s="1"/>
  <c r="G2" i="43"/>
  <c r="H2" i="43" s="1"/>
  <c r="C2" i="43"/>
  <c r="I84" i="43" s="1"/>
  <c r="G1" i="43"/>
  <c r="I1" i="43" s="1"/>
  <c r="C1" i="43"/>
  <c r="H174" i="43" s="1"/>
  <c r="H49" i="43" l="1"/>
  <c r="H1" i="43"/>
  <c r="H68" i="43"/>
  <c r="D1" i="43"/>
  <c r="I2" i="43"/>
  <c r="E31" i="43"/>
  <c r="H103" i="43"/>
  <c r="H154" i="43"/>
  <c r="D3" i="43"/>
  <c r="I68" i="43"/>
  <c r="H130" i="43"/>
  <c r="H84" i="43"/>
  <c r="D2" i="43"/>
  <c r="I49" i="43"/>
  <c r="J41" i="43" l="1"/>
  <c r="H61" i="43" l="1"/>
  <c r="H59" i="43" l="1"/>
  <c r="H62" i="43" l="1"/>
  <c r="N54" i="43" s="1"/>
  <c r="H53" i="43" l="1"/>
  <c r="H57" i="43" l="1"/>
  <c r="J168" i="43" l="1"/>
  <c r="H134" i="43" l="1"/>
  <c r="H148" i="43"/>
  <c r="H140" i="43"/>
  <c r="H147" i="43"/>
  <c r="I59" i="43"/>
  <c r="H178" i="43"/>
  <c r="H145" i="43" l="1"/>
  <c r="J162" i="43"/>
  <c r="H177" i="43"/>
  <c r="J157" i="43"/>
  <c r="H162" i="43"/>
  <c r="I57" i="43"/>
  <c r="H168" i="43"/>
  <c r="H167" i="43"/>
  <c r="H157" i="43"/>
  <c r="I62" i="43"/>
  <c r="H149" i="43"/>
  <c r="H141" i="43"/>
  <c r="H165" i="43"/>
  <c r="H169" i="43"/>
  <c r="J140" i="43"/>
  <c r="H164" i="43"/>
  <c r="J134" i="43"/>
  <c r="J177" i="43"/>
  <c r="H121" i="43" l="1"/>
  <c r="J178" i="43"/>
  <c r="J121" i="43" l="1"/>
  <c r="H124" i="43"/>
  <c r="H123" i="43"/>
  <c r="J123" i="43" l="1"/>
  <c r="J124" i="43" l="1"/>
  <c r="J160" i="43" l="1"/>
  <c r="J164" i="43"/>
  <c r="I53" i="43" l="1"/>
  <c r="J165" i="43"/>
  <c r="H138" i="43"/>
  <c r="H160" i="43" l="1"/>
  <c r="J138" i="43"/>
  <c r="J169" i="43"/>
  <c r="J141" i="43" l="1"/>
  <c r="H107" i="43" l="1"/>
  <c r="H113" i="43"/>
  <c r="H111" i="43"/>
  <c r="H115" i="43"/>
  <c r="J149" i="43"/>
  <c r="J111" i="43" l="1"/>
  <c r="J107" i="43"/>
  <c r="J115" i="43"/>
  <c r="J113" i="43"/>
  <c r="H116" i="43"/>
  <c r="J116" i="43" l="1"/>
  <c r="F41" i="43"/>
  <c r="H125" i="43"/>
  <c r="E41" i="43"/>
  <c r="N35" i="43" s="1"/>
  <c r="N109" i="43" s="1"/>
  <c r="J125" i="43" l="1"/>
  <c r="I177" i="43" l="1"/>
  <c r="I178" i="43" l="1"/>
  <c r="G41" i="43"/>
  <c r="H41" i="43" l="1"/>
  <c r="I164" i="43" l="1"/>
  <c r="I157" i="43" l="1"/>
  <c r="I145" i="43"/>
  <c r="I167" i="43" l="1"/>
  <c r="I140" i="43"/>
  <c r="I160" i="43"/>
  <c r="I138" i="43"/>
  <c r="I134" i="43"/>
  <c r="I162" i="43"/>
  <c r="I147" i="43"/>
  <c r="I121" i="43" l="1"/>
  <c r="I123" i="43"/>
  <c r="I165" i="43"/>
  <c r="I168" i="43"/>
  <c r="I148" i="43"/>
  <c r="I141" i="43"/>
  <c r="I107" i="43" l="1"/>
  <c r="I149" i="43"/>
  <c r="I169" i="43"/>
  <c r="I124" i="43"/>
  <c r="I111" i="43" l="1"/>
  <c r="I115" i="43"/>
  <c r="I113" i="43"/>
  <c r="I116" i="43" l="1"/>
  <c r="I125" i="43" l="1"/>
  <c r="I41" i="4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Celia de Cominges San Martin</author>
  </authors>
  <commentList>
    <comment ref="I4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Celia de Cominges San Martin:</t>
        </r>
        <r>
          <rPr>
            <sz val="9"/>
            <color indexed="81"/>
            <rFont val="Tahoma"/>
            <family val="2"/>
          </rPr>
          <t xml:space="preserve">
0.35 mw DE DESCUADRE PERO ES POR COSAS MINIMAS Y COMO LO ESTAMOS COMPARANDO CON ye20 HARDCODED DEL BACK UPO NO SABEMOS SI FUE UNA CORRECCION</t>
        </r>
      </text>
    </comment>
  </commentList>
</comments>
</file>

<file path=xl/sharedStrings.xml><?xml version="1.0" encoding="utf-8"?>
<sst xmlns="http://schemas.openxmlformats.org/spreadsheetml/2006/main" count="289" uniqueCount="90">
  <si>
    <t>EN</t>
  </si>
  <si>
    <t>YTD</t>
  </si>
  <si>
    <t>MW</t>
  </si>
  <si>
    <t>%</t>
  </si>
  <si>
    <t>YoY</t>
  </si>
  <si>
    <t>Europe</t>
  </si>
  <si>
    <t>North America</t>
  </si>
  <si>
    <t>APAC</t>
  </si>
  <si>
    <t>Onshore Wind</t>
  </si>
  <si>
    <t>Solar Utility Scale</t>
  </si>
  <si>
    <t>Solar DG</t>
  </si>
  <si>
    <t>Offshore Wind</t>
  </si>
  <si>
    <t>Load Factor</t>
  </si>
  <si>
    <t>EDPR</t>
  </si>
  <si>
    <t>GWh</t>
  </si>
  <si>
    <t>South America</t>
  </si>
  <si>
    <t>NCF (%)</t>
  </si>
  <si>
    <t>(%)</t>
  </si>
  <si>
    <t>EBITDA + Equity MW</t>
  </si>
  <si>
    <t>Rest of APAC</t>
  </si>
  <si>
    <t>Singapore</t>
  </si>
  <si>
    <t>Technology</t>
  </si>
  <si>
    <t>Key Highlights</t>
  </si>
  <si>
    <t>Installed Capacity</t>
  </si>
  <si>
    <t>Installed Capacity by Region</t>
  </si>
  <si>
    <t>Electricity Generation</t>
  </si>
  <si>
    <t>Generation by Region and Technology</t>
  </si>
  <si>
    <t>vs. P50 GCF (%)</t>
  </si>
  <si>
    <t>Renewables Index (vs. P50 Gross Capacity Factor)</t>
  </si>
  <si>
    <t>Installed Capacity by Technology</t>
  </si>
  <si>
    <t>Capacity Additions YTD</t>
  </si>
  <si>
    <t>Onshore Wind Additions YTD</t>
  </si>
  <si>
    <t>Solar Additions YTD</t>
  </si>
  <si>
    <t>Offshore Wind Additions YTD</t>
  </si>
  <si>
    <t>Offshore Wind Gross Additions YTD</t>
  </si>
  <si>
    <t>Spain</t>
  </si>
  <si>
    <t>Portugal</t>
  </si>
  <si>
    <t>Rest of Europe</t>
  </si>
  <si>
    <t>France &amp; Belgium</t>
  </si>
  <si>
    <t>United Kingdom</t>
  </si>
  <si>
    <t>US</t>
  </si>
  <si>
    <t>Canada &amp; Mexico</t>
  </si>
  <si>
    <t>US &amp; Canada</t>
  </si>
  <si>
    <t>Brazil</t>
  </si>
  <si>
    <t>Chile</t>
  </si>
  <si>
    <t>Vietnam</t>
  </si>
  <si>
    <t>Project</t>
  </si>
  <si>
    <t>Country</t>
  </si>
  <si>
    <t>EBITDA MW</t>
  </si>
  <si>
    <t>Eq. Consolidated</t>
  </si>
  <si>
    <t>EDPR Eq. Consolidated</t>
  </si>
  <si>
    <t>EBITDA + Eq. MW</t>
  </si>
  <si>
    <t>Ocean Winds Gross Capacity</t>
  </si>
  <si>
    <t>Additions</t>
  </si>
  <si>
    <t>AR/Decom.</t>
  </si>
  <si>
    <t>U/C</t>
  </si>
  <si>
    <t>EDPR Investor Relations</t>
  </si>
  <si>
    <t>Phone: +34 900 830 004</t>
  </si>
  <si>
    <t>Email: ir@edpr.com</t>
  </si>
  <si>
    <t>Site: www.edpr-investors.com</t>
  </si>
  <si>
    <t>CURP:</t>
  </si>
  <si>
    <t>CURPQ:</t>
  </si>
  <si>
    <t>COMP:</t>
  </si>
  <si>
    <t>COMPQ:</t>
  </si>
  <si>
    <t>ULP:</t>
  </si>
  <si>
    <t>AULPQ:</t>
  </si>
  <si>
    <t>check</t>
  </si>
  <si>
    <t>más ancha para tener mesmo tamano que pag 1</t>
  </si>
  <si>
    <t>Poland</t>
  </si>
  <si>
    <t>BESS</t>
  </si>
  <si>
    <t>Solar &amp; BESS</t>
  </si>
  <si>
    <t>Note: Solar capacity and solar load factors reported in MWac. BESS: Battery Energy Storage Systems.</t>
  </si>
  <si>
    <t>EDP Renewables, S.A. | Head office: Plaza del Fresno, 2 - 33007 Oviedo, Spain</t>
  </si>
  <si>
    <t>Note: Solar includes Solar Utility Scale + DG and BESS. Solar capacity and solar load factors reported in MWac.</t>
  </si>
  <si>
    <t>1H26</t>
  </si>
  <si>
    <t>1H25</t>
  </si>
  <si>
    <t>Operating Data Preview 1H26</t>
  </si>
  <si>
    <t>Madrid, July 10th, 2026</t>
  </si>
  <si>
    <t>2Q26</t>
  </si>
  <si>
    <t>2Q25</t>
  </si>
  <si>
    <t>(1) AR/Decom. variation considers the decommissioning of 34 MW in NA, 7 MW in APAC and 2 MW in Europe.</t>
  </si>
  <si>
    <t xml:space="preserve">(1) YTD variation considers the decom. of 4 MW in North America, 2 MW in APAC and 1 MW in Italy. (2) Portfolio equity adjustment. (3) Installation of the last 11 turbines of the project's total 61 turbines. </t>
  </si>
  <si>
    <t>Punta de Talca Hybrid</t>
  </si>
  <si>
    <t>Cierzo IV</t>
  </si>
  <si>
    <t>Cierzo II</t>
  </si>
  <si>
    <t>SolarNova 8</t>
  </si>
  <si>
    <t>United States of America</t>
  </si>
  <si>
    <t>Noirmoutier</t>
  </si>
  <si>
    <t>France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</si>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</sst>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0.0%"/>
    <numFmt numFmtId="165" formatCode="0.000000"/>
    <numFmt numFmtId="166" formatCode="#,##0;\(#,##0\);\-"/>
    <numFmt numFmtId="167" formatCode="\+0%\ ;\(0%\);&quot;- &quot;"/>
    <numFmt numFmtId="168" formatCode="\+#,##0;\(#,##0\);\-"/>
    <numFmt numFmtId="169" formatCode="\+0&quot;pp&quot;;\-0&quot;pp&quot;;\-"/>
    <numFmt numFmtId="170" formatCode="\+#,##0\ ;\(#,##0\);\-\ "/>
    <numFmt numFmtId="171" formatCode="#,##0\ ;\(#,##0\);\-\ "/>
    <numFmt numFmtId="172" formatCode="\+0.0&quot;pp&quot;;\-0.0&quot;pp&quot;;\-"/>
    <numFmt numFmtId="173" formatCode="#,##0.000000000"/>
    <numFmt numFmtId="174" formatCode="&quot;+&quot;0"/>
    <numFmt numFmtId="175" formatCode="\+#,##0.0000\ ;\(#,##0.0000\);\-\ "/>
    <numFmt numFmtId="176" formatCode="0%\ ;\(0%\);&quot;-&quot;"/>
    <numFmt numFmtId="177" formatCode="\+0%;\(0%\);&quot;-&quot;"/>
    <numFmt numFmtId="178" formatCode="\+#,##0.00;\(#,##0.00\);\-"/>
    <numFmt numFmtId="179" formatCode="#,##0%;\(#,##0\)%;\-"/>
    <numFmt numFmtId="180" formatCode="\+0.00&quot;pp&quot;;\-0.00&quot;pp&quot;;\-"/>
    <numFmt numFmtId="181" formatCode="#,##0.000000000000"/>
    <numFmt numFmtId="182" formatCode="\+#,##0.0\ ;\(#,##0.0\);\-\ "/>
    <numFmt numFmtId="183" formatCode="\+#,##0.0;\(#,##0.0\);\-"/>
    <numFmt numFmtId="184" formatCode="\+0.0%;\(0.0%\);&quot;-&quot;"/>
    <numFmt numFmtId="185" formatCode="\+0.0%\ ;\(0.0%\);&quot;- &quot;"/>
  </numFmts>
  <fonts count="44" x14ac:knownFonts="1">
    <font>
      <sz val="10"/>
      <name val="Century Gothic"/>
    </font>
    <font>
      <sz val="10"/>
      <name val="Century Gothic"/>
      <family val="2"/>
    </font>
    <font>
      <b/>
      <sz val="16"/>
      <name val="FT Base"/>
      <family val="2"/>
      <scheme val="major"/>
    </font>
    <font>
      <sz val="10"/>
      <name val="FT Base"/>
      <family val="2"/>
      <scheme val="major"/>
    </font>
    <font>
      <sz val="12"/>
      <name val="FT Base"/>
      <family val="2"/>
      <scheme val="major"/>
    </font>
    <font>
      <sz val="10"/>
      <color theme="1" tint="0.499984740745262"/>
      <name val="FT Base"/>
      <family val="2"/>
      <scheme val="major"/>
    </font>
    <font>
      <i/>
      <sz val="10"/>
      <color theme="1" tint="0.499984740745262"/>
      <name val="FT Base"/>
      <family val="2"/>
      <scheme val="major"/>
    </font>
    <font>
      <sz val="10"/>
      <color theme="1" tint="0.34998626667073579"/>
      <name val="FT Base"/>
      <family val="2"/>
      <scheme val="major"/>
    </font>
    <font>
      <sz val="11"/>
      <name val="FT Base"/>
      <family val="2"/>
      <scheme val="major"/>
    </font>
    <font>
      <b/>
      <sz val="12"/>
      <name val="FT Base"/>
      <family val="2"/>
      <scheme val="major"/>
    </font>
    <font>
      <b/>
      <sz val="22"/>
      <name val="FT Base"/>
      <family val="2"/>
      <scheme val="major"/>
    </font>
    <font>
      <b/>
      <sz val="14"/>
      <name val="FT Base"/>
      <family val="2"/>
      <scheme val="major"/>
    </font>
    <font>
      <b/>
      <sz val="28"/>
      <name val="FT Base"/>
      <family val="2"/>
      <scheme val="major"/>
    </font>
    <font>
      <b/>
      <sz val="28"/>
      <color theme="5"/>
      <name val="FT Base"/>
      <family val="2"/>
      <scheme val="major"/>
    </font>
    <font>
      <sz val="14"/>
      <name val="FT Base"/>
      <family val="2"/>
      <scheme val="major"/>
    </font>
    <font>
      <sz val="10"/>
      <color theme="5"/>
      <name val="FT Base"/>
      <family val="2"/>
      <scheme val="major"/>
    </font>
    <font>
      <b/>
      <sz val="9"/>
      <color indexed="56"/>
      <name val="FT Base"/>
      <family val="2"/>
      <scheme val="major"/>
    </font>
    <font>
      <sz val="12"/>
      <color rgb="FFFFFF00"/>
      <name val="FT Base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FT Base Book"/>
      <family val="3"/>
      <scheme val="minor"/>
    </font>
    <font>
      <b/>
      <sz val="28"/>
      <name val="FT Base Book"/>
      <family val="3"/>
      <scheme val="minor"/>
    </font>
    <font>
      <b/>
      <sz val="22"/>
      <name val="FT Base Book"/>
      <family val="3"/>
      <scheme val="minor"/>
    </font>
    <font>
      <b/>
      <sz val="16"/>
      <name val="FT Base Book"/>
      <family val="3"/>
      <scheme val="minor"/>
    </font>
    <font>
      <sz val="12"/>
      <name val="FT Base Book"/>
      <family val="3"/>
      <scheme val="minor"/>
    </font>
    <font>
      <b/>
      <sz val="12"/>
      <name val="FT Base Book"/>
      <family val="3"/>
      <scheme val="minor"/>
    </font>
    <font>
      <sz val="12"/>
      <color rgb="FFFFFF00"/>
      <name val="FT Base Book"/>
      <family val="3"/>
      <scheme val="minor"/>
    </font>
    <font>
      <sz val="14"/>
      <name val="FT Base Book"/>
      <family val="3"/>
      <scheme val="minor"/>
    </font>
    <font>
      <b/>
      <sz val="12"/>
      <color rgb="FFFFFF00"/>
      <name val="FT Base Book"/>
      <family val="3"/>
      <scheme val="minor"/>
    </font>
    <font>
      <b/>
      <sz val="10"/>
      <name val="FT Base Book"/>
      <family val="3"/>
      <scheme val="minor"/>
    </font>
    <font>
      <b/>
      <sz val="22"/>
      <color rgb="FFFF0000"/>
      <name val="FT Base Book"/>
      <family val="3"/>
      <scheme val="minor"/>
    </font>
    <font>
      <b/>
      <sz val="10"/>
      <color rgb="FFFF0000"/>
      <name val="FT Base Book"/>
      <family val="3"/>
      <scheme val="minor"/>
    </font>
    <font>
      <b/>
      <sz val="14"/>
      <color rgb="FFFF0000"/>
      <name val="FT Base Book"/>
      <family val="3"/>
      <scheme val="minor"/>
    </font>
    <font>
      <sz val="8"/>
      <name val="Century Gothic"/>
      <family val="2"/>
    </font>
    <font>
      <sz val="12"/>
      <name val="FT Base Book"/>
      <scheme val="minor"/>
    </font>
    <font>
      <b/>
      <sz val="12"/>
      <name val="FT Base Book"/>
      <scheme val="minor"/>
    </font>
    <font>
      <sz val="10"/>
      <name val="FT Base Book"/>
      <scheme val="minor"/>
    </font>
    <font>
      <b/>
      <sz val="14"/>
      <color theme="4"/>
      <name val="FT Base Book"/>
      <family val="3"/>
      <scheme val="minor"/>
    </font>
    <font>
      <i/>
      <sz val="10"/>
      <name val="FT Base Book"/>
      <family val="3"/>
      <scheme val="minor"/>
    </font>
    <font>
      <sz val="16"/>
      <name val="FT Base Medium"/>
    </font>
    <font>
      <sz val="14"/>
      <name val="FT Base Medium"/>
    </font>
    <font>
      <sz val="28"/>
      <name val="FT Base Medium"/>
    </font>
    <font>
      <sz val="12"/>
      <name val="FT Base Medium"/>
    </font>
    <font>
      <sz val="10"/>
      <name val="FT Base Medium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/>
      <top/>
      <bottom/>
      <diagonal/>
    </border>
    <border>
      <left style="thick">
        <color theme="0"/>
      </left>
      <right/>
      <top/>
      <bottom style="medium">
        <color theme="5"/>
      </bottom>
      <diagonal/>
    </border>
    <border>
      <left/>
      <right style="thick">
        <color theme="0"/>
      </right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8"/>
      </bottom>
      <diagonal/>
    </border>
    <border>
      <left/>
      <right style="thick">
        <color theme="0"/>
      </right>
      <top/>
      <bottom style="medium">
        <color theme="8"/>
      </bottom>
      <diagonal/>
    </border>
    <border>
      <left style="thick">
        <color theme="0"/>
      </left>
      <right/>
      <top/>
      <bottom style="medium">
        <color theme="8"/>
      </bottom>
      <diagonal/>
    </border>
    <border>
      <left/>
      <right/>
      <top style="thin">
        <color theme="2" tint="-0.499984740745262"/>
      </top>
      <bottom style="thin">
        <color theme="0" tint="-0.499984740745262"/>
      </bottom>
      <diagonal/>
    </border>
    <border>
      <left/>
      <right/>
      <top/>
      <bottom style="thin">
        <color theme="2" tint="-0.499984740745262"/>
      </bottom>
      <diagonal/>
    </border>
  </borders>
  <cellStyleXfs count="4">
    <xf numFmtId="165" fontId="0" fillId="0" borderId="0">
      <alignment horizontal="left" wrapText="1"/>
    </xf>
    <xf numFmtId="9" fontId="1" fillId="0" borderId="0" applyFont="0" applyFill="0" applyBorder="0" applyAlignment="0" applyProtection="0"/>
    <xf numFmtId="165" fontId="1" fillId="0" borderId="0">
      <alignment horizontal="left" wrapText="1"/>
    </xf>
    <xf numFmtId="43" fontId="1" fillId="0" borderId="0" applyFont="0" applyFill="0" applyBorder="0" applyAlignment="0" applyProtection="0"/>
  </cellStyleXfs>
  <cellXfs count="369">
    <xf numFmtId="0" fontId="0" fillId="0" borderId="0" xfId="0" applyNumberFormat="1" applyAlignment="1"/>
    <xf numFmtId="0" fontId="3" fillId="0" borderId="0" xfId="2" applyNumberFormat="1" applyFont="1" applyAlignment="1">
      <alignment vertical="center"/>
    </xf>
    <xf numFmtId="1" fontId="3" fillId="0" borderId="0" xfId="2" applyNumberFormat="1" applyFont="1" applyAlignment="1">
      <alignment vertical="center"/>
    </xf>
    <xf numFmtId="0" fontId="4" fillId="0" borderId="0" xfId="2" applyNumberFormat="1" applyFont="1" applyAlignment="1">
      <alignment vertical="center"/>
    </xf>
    <xf numFmtId="165" fontId="4" fillId="0" borderId="0" xfId="2" quotePrefix="1" applyFont="1" applyAlignment="1">
      <alignment vertical="center"/>
    </xf>
    <xf numFmtId="0" fontId="4" fillId="0" borderId="0" xfId="2" quotePrefix="1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/>
    </xf>
    <xf numFmtId="0" fontId="8" fillId="0" borderId="0" xfId="2" applyNumberFormat="1" applyFont="1" applyAlignment="1">
      <alignment vertical="center"/>
    </xf>
    <xf numFmtId="0" fontId="9" fillId="0" borderId="6" xfId="2" applyNumberFormat="1" applyFont="1" applyBorder="1" applyAlignment="1">
      <alignment vertical="center"/>
    </xf>
    <xf numFmtId="3" fontId="9" fillId="0" borderId="6" xfId="2" applyNumberFormat="1" applyFont="1" applyBorder="1" applyAlignment="1">
      <alignment vertical="center"/>
    </xf>
    <xf numFmtId="0" fontId="9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left" vertical="center" indent="1"/>
    </xf>
    <xf numFmtId="0" fontId="9" fillId="0" borderId="8" xfId="2" applyNumberFormat="1" applyFont="1" applyBorder="1" applyAlignment="1">
      <alignment vertical="center"/>
    </xf>
    <xf numFmtId="165" fontId="4" fillId="0" borderId="8" xfId="2" applyFont="1" applyBorder="1" applyAlignment="1">
      <alignment vertical="center"/>
    </xf>
    <xf numFmtId="0" fontId="9" fillId="0" borderId="7" xfId="2" applyNumberFormat="1" applyFont="1" applyBorder="1" applyAlignment="1">
      <alignment vertical="center"/>
    </xf>
    <xf numFmtId="0" fontId="2" fillId="0" borderId="7" xfId="2" applyNumberFormat="1" applyFont="1" applyBorder="1" applyAlignment="1"/>
    <xf numFmtId="0" fontId="3" fillId="0" borderId="7" xfId="2" applyNumberFormat="1" applyFont="1" applyBorder="1" applyAlignment="1">
      <alignment vertical="center"/>
    </xf>
    <xf numFmtId="3" fontId="2" fillId="0" borderId="7" xfId="2" applyNumberFormat="1" applyFont="1" applyBorder="1" applyAlignment="1"/>
    <xf numFmtId="170" fontId="9" fillId="0" borderId="6" xfId="3" applyNumberFormat="1" applyFont="1" applyFill="1" applyBorder="1" applyAlignment="1">
      <alignment horizontal="center" vertical="center"/>
    </xf>
    <xf numFmtId="170" fontId="9" fillId="0" borderId="0" xfId="3" applyNumberFormat="1" applyFont="1" applyFill="1" applyBorder="1" applyAlignment="1">
      <alignment horizontal="center" vertical="center"/>
    </xf>
    <xf numFmtId="170" fontId="4" fillId="0" borderId="0" xfId="3" applyNumberFormat="1" applyFont="1" applyFill="1" applyBorder="1" applyAlignment="1">
      <alignment horizontal="center" vertical="center"/>
    </xf>
    <xf numFmtId="166" fontId="4" fillId="0" borderId="0" xfId="2" applyNumberFormat="1" applyFont="1" applyAlignment="1">
      <alignment horizontal="center" vertical="center"/>
    </xf>
    <xf numFmtId="170" fontId="4" fillId="0" borderId="0" xfId="2" applyNumberFormat="1" applyFont="1" applyAlignment="1">
      <alignment horizontal="center" vertical="center"/>
    </xf>
    <xf numFmtId="17" fontId="9" fillId="0" borderId="8" xfId="2" quotePrefix="1" applyNumberFormat="1" applyFont="1" applyBorder="1" applyAlignment="1">
      <alignment horizontal="center" vertical="center"/>
    </xf>
    <xf numFmtId="1" fontId="9" fillId="4" borderId="8" xfId="2" applyNumberFormat="1" applyFont="1" applyFill="1" applyBorder="1" applyAlignment="1">
      <alignment horizontal="center" vertical="center"/>
    </xf>
    <xf numFmtId="0" fontId="9" fillId="0" borderId="6" xfId="2" applyNumberFormat="1" applyFont="1" applyBorder="1" applyAlignment="1">
      <alignment horizontal="center" vertical="center"/>
    </xf>
    <xf numFmtId="0" fontId="4" fillId="2" borderId="0" xfId="2" applyNumberFormat="1" applyFont="1" applyFill="1" applyAlignment="1">
      <alignment vertical="center"/>
    </xf>
    <xf numFmtId="0" fontId="10" fillId="0" borderId="0" xfId="2" applyNumberFormat="1" applyFont="1" applyAlignment="1">
      <alignment vertical="center"/>
    </xf>
    <xf numFmtId="3" fontId="9" fillId="0" borderId="7" xfId="2" applyNumberFormat="1" applyFont="1" applyBorder="1" applyAlignment="1">
      <alignment vertical="center"/>
    </xf>
    <xf numFmtId="0" fontId="3" fillId="0" borderId="9" xfId="2" applyNumberFormat="1" applyFont="1" applyBorder="1" applyAlignment="1">
      <alignment vertical="center"/>
    </xf>
    <xf numFmtId="0" fontId="11" fillId="0" borderId="9" xfId="2" applyNumberFormat="1" applyFont="1" applyBorder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13" fillId="0" borderId="0" xfId="2" applyNumberFormat="1" applyFont="1" applyAlignment="1">
      <alignment horizontal="left" vertical="center"/>
    </xf>
    <xf numFmtId="0" fontId="1" fillId="0" borderId="0" xfId="2" applyNumberFormat="1" applyAlignment="1"/>
    <xf numFmtId="0" fontId="14" fillId="0" borderId="0" xfId="2" applyNumberFormat="1" applyFont="1" applyAlignment="1">
      <alignment vertical="center"/>
    </xf>
    <xf numFmtId="0" fontId="3" fillId="3" borderId="0" xfId="2" applyNumberFormat="1" applyFont="1" applyFill="1" applyAlignment="1">
      <alignment vertical="center"/>
    </xf>
    <xf numFmtId="169" fontId="9" fillId="0" borderId="6" xfId="1" applyNumberFormat="1" applyFont="1" applyFill="1" applyBorder="1" applyAlignment="1">
      <alignment horizontal="center" vertical="center"/>
    </xf>
    <xf numFmtId="9" fontId="9" fillId="0" borderId="6" xfId="1" applyFont="1" applyBorder="1" applyAlignment="1">
      <alignment horizontal="center" vertical="center"/>
    </xf>
    <xf numFmtId="9" fontId="9" fillId="4" borderId="6" xfId="1" applyFont="1" applyFill="1" applyBorder="1" applyAlignment="1">
      <alignment horizontal="center" vertical="center"/>
    </xf>
    <xf numFmtId="3" fontId="3" fillId="0" borderId="0" xfId="2" applyNumberFormat="1" applyFont="1" applyAlignment="1">
      <alignment vertical="center"/>
    </xf>
    <xf numFmtId="165" fontId="9" fillId="0" borderId="8" xfId="2" applyFont="1" applyBorder="1" applyAlignment="1">
      <alignment horizontal="center" vertical="center"/>
    </xf>
    <xf numFmtId="1" fontId="9" fillId="0" borderId="8" xfId="2" applyNumberFormat="1" applyFont="1" applyBorder="1" applyAlignment="1">
      <alignment horizontal="center" vertical="center"/>
    </xf>
    <xf numFmtId="165" fontId="9" fillId="0" borderId="8" xfId="2" applyFont="1" applyBorder="1" applyAlignment="1">
      <alignment vertical="center"/>
    </xf>
    <xf numFmtId="0" fontId="9" fillId="0" borderId="0" xfId="2" applyNumberFormat="1" applyFont="1" applyAlignment="1">
      <alignment horizontal="right" vertical="center"/>
    </xf>
    <xf numFmtId="3" fontId="2" fillId="0" borderId="7" xfId="2" applyNumberFormat="1" applyFont="1" applyBorder="1" applyAlignment="1">
      <alignment vertical="center"/>
    </xf>
    <xf numFmtId="169" fontId="9" fillId="0" borderId="0" xfId="1" applyNumberFormat="1" applyFont="1" applyFill="1" applyBorder="1" applyAlignment="1">
      <alignment horizontal="center" vertical="center"/>
    </xf>
    <xf numFmtId="9" fontId="9" fillId="4" borderId="0" xfId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center" vertical="center"/>
    </xf>
    <xf numFmtId="9" fontId="4" fillId="4" borderId="0" xfId="1" applyFont="1" applyFill="1" applyBorder="1" applyAlignment="1">
      <alignment horizontal="center" vertical="center"/>
    </xf>
    <xf numFmtId="3" fontId="4" fillId="0" borderId="0" xfId="2" applyNumberFormat="1" applyFont="1" applyAlignment="1">
      <alignment vertical="center"/>
    </xf>
    <xf numFmtId="167" fontId="9" fillId="0" borderId="6" xfId="1" applyNumberFormat="1" applyFont="1" applyFill="1" applyBorder="1" applyAlignment="1">
      <alignment horizontal="center" vertical="center"/>
    </xf>
    <xf numFmtId="166" fontId="9" fillId="0" borderId="6" xfId="2" applyNumberFormat="1" applyFont="1" applyBorder="1" applyAlignment="1">
      <alignment horizontal="center" vertical="center"/>
    </xf>
    <xf numFmtId="166" fontId="9" fillId="4" borderId="6" xfId="2" applyNumberFormat="1" applyFont="1" applyFill="1" applyBorder="1" applyAlignment="1">
      <alignment horizontal="center" vertical="center"/>
    </xf>
    <xf numFmtId="167" fontId="9" fillId="0" borderId="0" xfId="1" applyNumberFormat="1" applyFont="1" applyFill="1" applyBorder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166" fontId="9" fillId="4" borderId="0" xfId="2" applyNumberFormat="1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6" fontId="4" fillId="4" borderId="0" xfId="2" applyNumberFormat="1" applyFont="1" applyFill="1" applyAlignment="1">
      <alignment horizontal="center" vertical="center"/>
    </xf>
    <xf numFmtId="0" fontId="3" fillId="0" borderId="0" xfId="2" applyNumberFormat="1" applyFont="1" applyAlignment="1">
      <alignment horizontal="center" vertical="center"/>
    </xf>
    <xf numFmtId="3" fontId="9" fillId="0" borderId="0" xfId="2" applyNumberFormat="1" applyFont="1" applyAlignment="1">
      <alignment horizontal="left" vertical="center"/>
    </xf>
    <xf numFmtId="3" fontId="9" fillId="0" borderId="8" xfId="2" applyNumberFormat="1" applyFont="1" applyBorder="1" applyAlignment="1">
      <alignment vertical="center"/>
    </xf>
    <xf numFmtId="0" fontId="15" fillId="0" borderId="0" xfId="2" applyNumberFormat="1" applyFont="1" applyAlignment="1">
      <alignment vertical="center"/>
    </xf>
    <xf numFmtId="0" fontId="16" fillId="0" borderId="2" xfId="2" quotePrefix="1" applyNumberFormat="1" applyFont="1" applyBorder="1" applyAlignment="1">
      <alignment horizontal="center" vertical="center"/>
    </xf>
    <xf numFmtId="0" fontId="16" fillId="0" borderId="1" xfId="2" quotePrefix="1" applyNumberFormat="1" applyFont="1" applyBorder="1" applyAlignment="1">
      <alignment horizontal="center" vertical="center"/>
    </xf>
    <xf numFmtId="0" fontId="16" fillId="0" borderId="1" xfId="2" applyNumberFormat="1" applyFont="1" applyBorder="1" applyAlignment="1">
      <alignment horizontal="center" vertical="center"/>
    </xf>
    <xf numFmtId="0" fontId="16" fillId="0" borderId="0" xfId="2" applyNumberFormat="1" applyFont="1" applyAlignment="1">
      <alignment vertical="center"/>
    </xf>
    <xf numFmtId="1" fontId="16" fillId="0" borderId="1" xfId="2" applyNumberFormat="1" applyFont="1" applyBorder="1" applyAlignment="1">
      <alignment horizontal="center" vertical="center"/>
    </xf>
    <xf numFmtId="168" fontId="9" fillId="0" borderId="0" xfId="3" applyNumberFormat="1" applyFont="1" applyFill="1" applyBorder="1" applyAlignment="1">
      <alignment horizontal="center" vertical="center"/>
    </xf>
    <xf numFmtId="168" fontId="3" fillId="0" borderId="0" xfId="2" applyNumberFormat="1" applyFont="1" applyAlignment="1">
      <alignment horizontal="center" vertical="center"/>
    </xf>
    <xf numFmtId="168" fontId="9" fillId="0" borderId="6" xfId="3" applyNumberFormat="1" applyFont="1" applyFill="1" applyBorder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/>
    </xf>
    <xf numFmtId="171" fontId="4" fillId="4" borderId="0" xfId="3" applyNumberFormat="1" applyFont="1" applyFill="1" applyBorder="1" applyAlignment="1">
      <alignment horizontal="center" vertical="center"/>
    </xf>
    <xf numFmtId="171" fontId="9" fillId="4" borderId="0" xfId="3" applyNumberFormat="1" applyFont="1" applyFill="1" applyBorder="1" applyAlignment="1">
      <alignment horizontal="center" vertical="center"/>
    </xf>
    <xf numFmtId="171" fontId="9" fillId="4" borderId="6" xfId="3" applyNumberFormat="1" applyFont="1" applyFill="1" applyBorder="1" applyAlignment="1">
      <alignment horizontal="center" vertical="center"/>
    </xf>
    <xf numFmtId="171" fontId="4" fillId="4" borderId="0" xfId="2" applyNumberFormat="1" applyFont="1" applyFill="1" applyAlignment="1">
      <alignment horizontal="center" vertical="center"/>
    </xf>
    <xf numFmtId="171" fontId="4" fillId="0" borderId="0" xfId="3" applyNumberFormat="1" applyFont="1" applyFill="1" applyBorder="1" applyAlignment="1">
      <alignment horizontal="center" vertical="center"/>
    </xf>
    <xf numFmtId="171" fontId="9" fillId="0" borderId="0" xfId="3" applyNumberFormat="1" applyFont="1" applyFill="1" applyBorder="1" applyAlignment="1">
      <alignment horizontal="center" vertical="center"/>
    </xf>
    <xf numFmtId="171" fontId="4" fillId="0" borderId="0" xfId="2" applyNumberFormat="1" applyFont="1" applyAlignment="1">
      <alignment horizontal="center" vertical="center"/>
    </xf>
    <xf numFmtId="1" fontId="3" fillId="0" borderId="0" xfId="2" applyNumberFormat="1" applyFont="1" applyAlignment="1"/>
    <xf numFmtId="0" fontId="3" fillId="0" borderId="0" xfId="2" applyNumberFormat="1" applyFont="1" applyAlignment="1"/>
    <xf numFmtId="0" fontId="3" fillId="0" borderId="7" xfId="2" applyNumberFormat="1" applyFont="1" applyBorder="1" applyAlignment="1"/>
    <xf numFmtId="0" fontId="9" fillId="0" borderId="7" xfId="2" applyNumberFormat="1" applyFont="1" applyBorder="1" applyAlignment="1"/>
    <xf numFmtId="166" fontId="3" fillId="0" borderId="0" xfId="2" applyNumberFormat="1" applyFont="1" applyAlignment="1">
      <alignment horizontal="center" vertical="center"/>
    </xf>
    <xf numFmtId="166" fontId="9" fillId="0" borderId="0" xfId="3" applyNumberFormat="1" applyFont="1" applyFill="1" applyBorder="1" applyAlignment="1">
      <alignment horizontal="center" vertical="center"/>
    </xf>
    <xf numFmtId="166" fontId="9" fillId="4" borderId="0" xfId="3" applyNumberFormat="1" applyFont="1" applyFill="1" applyBorder="1" applyAlignment="1">
      <alignment horizontal="center" vertical="center"/>
    </xf>
    <xf numFmtId="166" fontId="9" fillId="4" borderId="6" xfId="3" applyNumberFormat="1" applyFont="1" applyFill="1" applyBorder="1" applyAlignment="1">
      <alignment horizontal="center" vertical="center"/>
    </xf>
    <xf numFmtId="166" fontId="4" fillId="0" borderId="0" xfId="3" applyNumberFormat="1" applyFont="1" applyFill="1" applyBorder="1" applyAlignment="1">
      <alignment horizontal="center" vertical="center"/>
    </xf>
    <xf numFmtId="0" fontId="3" fillId="2" borderId="0" xfId="2" applyNumberFormat="1" applyFont="1" applyFill="1" applyAlignment="1">
      <alignment vertical="center"/>
    </xf>
    <xf numFmtId="9" fontId="3" fillId="0" borderId="0" xfId="1" applyFont="1" applyFill="1" applyAlignment="1">
      <alignment vertical="center"/>
    </xf>
    <xf numFmtId="0" fontId="1" fillId="2" borderId="0" xfId="2" applyNumberFormat="1" applyFill="1" applyAlignment="1"/>
    <xf numFmtId="0" fontId="14" fillId="2" borderId="0" xfId="2" applyNumberFormat="1" applyFont="1" applyFill="1" applyAlignment="1">
      <alignment vertical="center"/>
    </xf>
    <xf numFmtId="173" fontId="3" fillId="0" borderId="0" xfId="2" applyNumberFormat="1" applyFont="1" applyAlignment="1">
      <alignment vertical="center"/>
    </xf>
    <xf numFmtId="0" fontId="3" fillId="4" borderId="0" xfId="2" applyNumberFormat="1" applyFont="1" applyFill="1" applyAlignment="1">
      <alignment horizontal="center" vertical="center"/>
    </xf>
    <xf numFmtId="168" fontId="9" fillId="4" borderId="0" xfId="2" applyNumberFormat="1" applyFont="1" applyFill="1" applyAlignment="1">
      <alignment horizontal="center" vertical="center"/>
    </xf>
    <xf numFmtId="168" fontId="3" fillId="4" borderId="0" xfId="2" applyNumberFormat="1" applyFont="1" applyFill="1" applyAlignment="1">
      <alignment horizontal="center" vertical="center"/>
    </xf>
    <xf numFmtId="172" fontId="9" fillId="0" borderId="6" xfId="1" applyNumberFormat="1" applyFont="1" applyFill="1" applyBorder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9" fontId="9" fillId="2" borderId="0" xfId="1" applyFont="1" applyFill="1" applyBorder="1" applyAlignment="1">
      <alignment horizontal="center" vertical="center"/>
    </xf>
    <xf numFmtId="168" fontId="9" fillId="2" borderId="0" xfId="3" applyNumberFormat="1" applyFont="1" applyFill="1" applyBorder="1" applyAlignment="1">
      <alignment horizontal="center" vertical="center"/>
    </xf>
    <xf numFmtId="168" fontId="3" fillId="2" borderId="0" xfId="2" applyNumberFormat="1" applyFont="1" applyFill="1" applyAlignment="1">
      <alignment horizontal="center" vertical="center"/>
    </xf>
    <xf numFmtId="168" fontId="9" fillId="2" borderId="6" xfId="3" applyNumberFormat="1" applyFont="1" applyFill="1" applyBorder="1" applyAlignment="1">
      <alignment horizontal="center" vertical="center"/>
    </xf>
    <xf numFmtId="174" fontId="4" fillId="2" borderId="0" xfId="2" applyNumberFormat="1" applyFont="1" applyFill="1" applyAlignment="1">
      <alignment horizontal="center" vertical="center"/>
    </xf>
    <xf numFmtId="174" fontId="3" fillId="0" borderId="0" xfId="2" applyNumberFormat="1" applyFont="1" applyAlignment="1">
      <alignment vertical="center"/>
    </xf>
    <xf numFmtId="174" fontId="4" fillId="0" borderId="0" xfId="2" applyNumberFormat="1" applyFont="1" applyAlignment="1">
      <alignment horizontal="center" vertical="center"/>
    </xf>
    <xf numFmtId="174" fontId="4" fillId="0" borderId="0" xfId="2" applyNumberFormat="1" applyFont="1" applyAlignment="1">
      <alignment vertical="center"/>
    </xf>
    <xf numFmtId="0" fontId="9" fillId="4" borderId="6" xfId="2" applyNumberFormat="1" applyFont="1" applyFill="1" applyBorder="1" applyAlignment="1">
      <alignment horizontal="center" vertical="center"/>
    </xf>
    <xf numFmtId="168" fontId="9" fillId="4" borderId="6" xfId="3" applyNumberFormat="1" applyFont="1" applyFill="1" applyBorder="1" applyAlignment="1">
      <alignment horizontal="center" vertical="center"/>
    </xf>
    <xf numFmtId="166" fontId="9" fillId="0" borderId="6" xfId="3" applyNumberFormat="1" applyFont="1" applyFill="1" applyBorder="1" applyAlignment="1">
      <alignment horizontal="center" vertical="center"/>
    </xf>
    <xf numFmtId="0" fontId="9" fillId="4" borderId="8" xfId="2" applyNumberFormat="1" applyFont="1" applyFill="1" applyBorder="1" applyAlignment="1">
      <alignment horizontal="center" vertical="center"/>
    </xf>
    <xf numFmtId="171" fontId="9" fillId="0" borderId="8" xfId="3" applyNumberFormat="1" applyFont="1" applyFill="1" applyBorder="1" applyAlignment="1">
      <alignment horizontal="center" vertical="center"/>
    </xf>
    <xf numFmtId="171" fontId="9" fillId="0" borderId="6" xfId="3" applyNumberFormat="1" applyFont="1" applyFill="1" applyBorder="1" applyAlignment="1">
      <alignment horizontal="center" vertical="center"/>
    </xf>
    <xf numFmtId="174" fontId="9" fillId="0" borderId="6" xfId="2" applyNumberFormat="1" applyFont="1" applyBorder="1" applyAlignment="1">
      <alignment horizontal="center" vertical="center"/>
    </xf>
    <xf numFmtId="9" fontId="9" fillId="2" borderId="6" xfId="1" applyFont="1" applyFill="1" applyBorder="1" applyAlignment="1">
      <alignment horizontal="center" vertical="center"/>
    </xf>
    <xf numFmtId="0" fontId="17" fillId="0" borderId="0" xfId="2" applyNumberFormat="1" applyFont="1" applyAlignment="1">
      <alignment vertical="center"/>
    </xf>
    <xf numFmtId="0" fontId="9" fillId="0" borderId="8" xfId="2" applyNumberFormat="1" applyFont="1" applyBorder="1" applyAlignment="1">
      <alignment horizontal="center" vertical="center"/>
    </xf>
    <xf numFmtId="0" fontId="5" fillId="0" borderId="10" xfId="2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center" vertical="center"/>
    </xf>
    <xf numFmtId="0" fontId="4" fillId="2" borderId="0" xfId="2" applyNumberFormat="1" applyFont="1" applyFill="1" applyAlignment="1">
      <alignment horizontal="center" vertical="center"/>
    </xf>
    <xf numFmtId="1" fontId="20" fillId="2" borderId="0" xfId="2" applyNumberFormat="1" applyFont="1" applyFill="1" applyAlignment="1">
      <alignment vertical="center"/>
    </xf>
    <xf numFmtId="0" fontId="20" fillId="2" borderId="0" xfId="2" applyNumberFormat="1" applyFont="1" applyFill="1" applyAlignment="1">
      <alignment vertical="center"/>
    </xf>
    <xf numFmtId="0" fontId="20" fillId="2" borderId="0" xfId="0" applyNumberFormat="1" applyFont="1" applyFill="1" applyAlignment="1"/>
    <xf numFmtId="0" fontId="22" fillId="2" borderId="0" xfId="2" applyNumberFormat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6" fontId="20" fillId="2" borderId="0" xfId="2" applyNumberFormat="1" applyFont="1" applyFill="1" applyAlignment="1">
      <alignment vertical="center"/>
    </xf>
    <xf numFmtId="0" fontId="21" fillId="2" borderId="0" xfId="2" applyNumberFormat="1" applyFont="1" applyFill="1" applyAlignment="1">
      <alignment vertical="center"/>
    </xf>
    <xf numFmtId="0" fontId="20" fillId="2" borderId="14" xfId="2" applyNumberFormat="1" applyFont="1" applyFill="1" applyBorder="1" applyAlignment="1">
      <alignment vertical="center"/>
    </xf>
    <xf numFmtId="0" fontId="24" fillId="2" borderId="0" xfId="2" applyNumberFormat="1" applyFont="1" applyFill="1" applyAlignment="1">
      <alignment vertical="center"/>
    </xf>
    <xf numFmtId="0" fontId="20" fillId="2" borderId="16" xfId="2" applyNumberFormat="1" applyFont="1" applyFill="1" applyBorder="1" applyAlignment="1">
      <alignment vertical="center"/>
    </xf>
    <xf numFmtId="0" fontId="20" fillId="2" borderId="0" xfId="2" applyNumberFormat="1" applyFont="1" applyFill="1" applyAlignment="1"/>
    <xf numFmtId="3" fontId="25" fillId="2" borderId="16" xfId="2" applyNumberFormat="1" applyFont="1" applyFill="1" applyBorder="1" applyAlignment="1">
      <alignment vertical="center"/>
    </xf>
    <xf numFmtId="0" fontId="25" fillId="2" borderId="0" xfId="0" applyNumberFormat="1" applyFont="1" applyFill="1" applyAlignment="1">
      <alignment horizontal="center"/>
    </xf>
    <xf numFmtId="0" fontId="24" fillId="2" borderId="0" xfId="0" applyNumberFormat="1" applyFont="1" applyFill="1" applyAlignment="1"/>
    <xf numFmtId="0" fontId="27" fillId="2" borderId="0" xfId="2" applyNumberFormat="1" applyFont="1" applyFill="1" applyAlignment="1">
      <alignment vertical="center"/>
    </xf>
    <xf numFmtId="0" fontId="25" fillId="2" borderId="0" xfId="2" applyNumberFormat="1" applyFont="1" applyFill="1" applyAlignment="1">
      <alignment vertical="center"/>
    </xf>
    <xf numFmtId="0" fontId="20" fillId="2" borderId="9" xfId="2" applyNumberFormat="1" applyFont="1" applyFill="1" applyBorder="1" applyAlignment="1">
      <alignment vertical="center"/>
    </xf>
    <xf numFmtId="175" fontId="20" fillId="2" borderId="0" xfId="2" applyNumberFormat="1" applyFont="1" applyFill="1" applyAlignment="1">
      <alignment vertical="center"/>
    </xf>
    <xf numFmtId="170" fontId="20" fillId="2" borderId="0" xfId="2" applyNumberFormat="1" applyFont="1" applyFill="1" applyAlignment="1">
      <alignment vertical="center"/>
    </xf>
    <xf numFmtId="0" fontId="25" fillId="2" borderId="16" xfId="2" applyNumberFormat="1" applyFont="1" applyFill="1" applyBorder="1" applyAlignment="1">
      <alignment vertical="center"/>
    </xf>
    <xf numFmtId="170" fontId="24" fillId="2" borderId="0" xfId="2" applyNumberFormat="1" applyFont="1" applyFill="1" applyAlignment="1">
      <alignment vertical="center"/>
    </xf>
    <xf numFmtId="0" fontId="26" fillId="2" borderId="0" xfId="2" applyNumberFormat="1" applyFont="1" applyFill="1" applyAlignment="1">
      <alignment vertical="center"/>
    </xf>
    <xf numFmtId="0" fontId="28" fillId="2" borderId="0" xfId="2" applyNumberFormat="1" applyFont="1" applyFill="1" applyAlignment="1">
      <alignment vertical="center"/>
    </xf>
    <xf numFmtId="174" fontId="20" fillId="2" borderId="0" xfId="2" applyNumberFormat="1" applyFont="1" applyFill="1" applyAlignment="1">
      <alignment vertical="center"/>
    </xf>
    <xf numFmtId="0" fontId="24" fillId="2" borderId="0" xfId="2" quotePrefix="1" applyNumberFormat="1" applyFont="1" applyFill="1" applyAlignment="1">
      <alignment vertical="center"/>
    </xf>
    <xf numFmtId="165" fontId="24" fillId="2" borderId="0" xfId="2" quotePrefix="1" applyFont="1" applyFill="1" applyAlignment="1">
      <alignment vertical="center"/>
    </xf>
    <xf numFmtId="0" fontId="20" fillId="2" borderId="0" xfId="2" applyNumberFormat="1" applyFont="1" applyFill="1" applyAlignment="1">
      <alignment horizontal="left" vertical="center"/>
    </xf>
    <xf numFmtId="9" fontId="20" fillId="2" borderId="0" xfId="2" applyNumberFormat="1" applyFont="1" applyFill="1" applyAlignment="1">
      <alignment vertical="center"/>
    </xf>
    <xf numFmtId="0" fontId="29" fillId="2" borderId="0" xfId="2" applyNumberFormat="1" applyFont="1" applyFill="1" applyAlignment="1"/>
    <xf numFmtId="0" fontId="30" fillId="2" borderId="0" xfId="2" applyNumberFormat="1" applyFont="1" applyFill="1" applyAlignment="1">
      <alignment vertical="center"/>
    </xf>
    <xf numFmtId="0" fontId="31" fillId="2" borderId="0" xfId="2" applyNumberFormat="1" applyFont="1" applyFill="1" applyAlignment="1">
      <alignment vertical="center"/>
    </xf>
    <xf numFmtId="4" fontId="20" fillId="2" borderId="0" xfId="2" applyNumberFormat="1" applyFont="1" applyFill="1" applyAlignment="1">
      <alignment vertical="center"/>
    </xf>
    <xf numFmtId="0" fontId="32" fillId="2" borderId="0" xfId="0" applyNumberFormat="1" applyFont="1" applyFill="1" applyAlignment="1"/>
    <xf numFmtId="171" fontId="34" fillId="5" borderId="0" xfId="3" applyNumberFormat="1" applyFont="1" applyFill="1" applyBorder="1" applyAlignment="1">
      <alignment horizontal="center" vertical="center"/>
    </xf>
    <xf numFmtId="171" fontId="34" fillId="2" borderId="0" xfId="3" applyNumberFormat="1" applyFont="1" applyFill="1" applyBorder="1" applyAlignment="1">
      <alignment horizontal="center" vertical="center"/>
    </xf>
    <xf numFmtId="178" fontId="20" fillId="2" borderId="0" xfId="2" applyNumberFormat="1" applyFont="1" applyFill="1" applyAlignment="1">
      <alignment vertical="center"/>
    </xf>
    <xf numFmtId="174" fontId="20" fillId="2" borderId="0" xfId="0" applyNumberFormat="1" applyFont="1" applyFill="1" applyAlignment="1"/>
    <xf numFmtId="9" fontId="20" fillId="2" borderId="0" xfId="1" applyFont="1" applyFill="1" applyAlignment="1"/>
    <xf numFmtId="174" fontId="34" fillId="2" borderId="0" xfId="2" applyNumberFormat="1" applyFont="1" applyFill="1" applyAlignment="1">
      <alignment horizontal="center" vertical="center"/>
    </xf>
    <xf numFmtId="0" fontId="22" fillId="2" borderId="0" xfId="2" applyNumberFormat="1" applyFont="1" applyFill="1" applyAlignment="1">
      <alignment horizontal="center" vertical="center"/>
    </xf>
    <xf numFmtId="0" fontId="23" fillId="2" borderId="16" xfId="2" applyNumberFormat="1" applyFont="1" applyFill="1" applyBorder="1" applyAlignment="1">
      <alignment horizontal="centerContinuous"/>
    </xf>
    <xf numFmtId="170" fontId="34" fillId="2" borderId="0" xfId="3" applyNumberFormat="1" applyFont="1" applyFill="1" applyBorder="1" applyAlignment="1">
      <alignment horizontal="center" vertical="center"/>
    </xf>
    <xf numFmtId="170" fontId="34" fillId="5" borderId="0" xfId="3" applyNumberFormat="1" applyFont="1" applyFill="1" applyBorder="1" applyAlignment="1">
      <alignment horizontal="center" vertical="center"/>
    </xf>
    <xf numFmtId="0" fontId="36" fillId="2" borderId="16" xfId="2" applyNumberFormat="1" applyFont="1" applyFill="1" applyBorder="1" applyAlignment="1">
      <alignment vertical="center"/>
    </xf>
    <xf numFmtId="0" fontId="36" fillId="2" borderId="14" xfId="2" applyNumberFormat="1" applyFont="1" applyFill="1" applyBorder="1" applyAlignment="1">
      <alignment vertical="center"/>
    </xf>
    <xf numFmtId="0" fontId="36" fillId="2" borderId="0" xfId="2" applyNumberFormat="1" applyFont="1" applyFill="1" applyAlignment="1">
      <alignment vertical="center"/>
    </xf>
    <xf numFmtId="170" fontId="34" fillId="5" borderId="0" xfId="2" applyNumberFormat="1" applyFont="1" applyFill="1" applyAlignment="1">
      <alignment horizontal="center" vertical="center"/>
    </xf>
    <xf numFmtId="170" fontId="37" fillId="2" borderId="0" xfId="0" applyNumberFormat="1" applyFont="1" applyFill="1" applyAlignment="1"/>
    <xf numFmtId="171" fontId="20" fillId="2" borderId="0" xfId="2" applyNumberFormat="1" applyFont="1" applyFill="1" applyAlignment="1">
      <alignment vertical="center"/>
    </xf>
    <xf numFmtId="166" fontId="34" fillId="5" borderId="0" xfId="3" applyNumberFormat="1" applyFont="1" applyFill="1" applyBorder="1" applyAlignment="1">
      <alignment horizontal="center" vertical="center"/>
    </xf>
    <xf numFmtId="166" fontId="34" fillId="2" borderId="0" xfId="3" applyNumberFormat="1" applyFont="1" applyFill="1" applyBorder="1" applyAlignment="1">
      <alignment horizontal="center" vertical="center"/>
    </xf>
    <xf numFmtId="168" fontId="34" fillId="2" borderId="0" xfId="3" applyNumberFormat="1" applyFont="1" applyFill="1" applyBorder="1" applyAlignment="1">
      <alignment horizontal="center" vertical="center"/>
    </xf>
    <xf numFmtId="168" fontId="34" fillId="5" borderId="0" xfId="2" applyNumberFormat="1" applyFont="1" applyFill="1" applyAlignment="1">
      <alignment horizontal="center" vertical="center"/>
    </xf>
    <xf numFmtId="9" fontId="20" fillId="2" borderId="0" xfId="0" applyNumberFormat="1" applyFont="1" applyFill="1" applyAlignment="1"/>
    <xf numFmtId="166" fontId="34" fillId="5" borderId="0" xfId="2" applyNumberFormat="1" applyFont="1" applyFill="1" applyAlignment="1">
      <alignment horizontal="center" vertical="center"/>
    </xf>
    <xf numFmtId="171" fontId="34" fillId="5" borderId="14" xfId="3" applyNumberFormat="1" applyFont="1" applyFill="1" applyBorder="1" applyAlignment="1">
      <alignment horizontal="center" vertical="center"/>
    </xf>
    <xf numFmtId="9" fontId="34" fillId="5" borderId="0" xfId="1" applyFont="1" applyFill="1" applyBorder="1" applyAlignment="1">
      <alignment horizontal="center" vertical="center"/>
    </xf>
    <xf numFmtId="9" fontId="34" fillId="2" borderId="0" xfId="1" applyFont="1" applyFill="1" applyBorder="1" applyAlignment="1">
      <alignment horizontal="center" vertical="center"/>
    </xf>
    <xf numFmtId="169" fontId="34" fillId="2" borderId="0" xfId="1" applyNumberFormat="1" applyFont="1" applyFill="1" applyBorder="1" applyAlignment="1">
      <alignment horizontal="center" vertical="center"/>
    </xf>
    <xf numFmtId="0" fontId="20" fillId="0" borderId="0" xfId="2" applyNumberFormat="1" applyFont="1" applyAlignment="1">
      <alignment vertical="center"/>
    </xf>
    <xf numFmtId="0" fontId="34" fillId="0" borderId="14" xfId="2" applyNumberFormat="1" applyFont="1" applyBorder="1" applyAlignment="1">
      <alignment horizontal="left" vertical="center" indent="1"/>
    </xf>
    <xf numFmtId="0" fontId="20" fillId="2" borderId="0" xfId="2" applyNumberFormat="1" applyFont="1" applyFill="1" applyAlignment="1">
      <alignment horizontal="right" vertical="center"/>
    </xf>
    <xf numFmtId="166" fontId="34" fillId="2" borderId="0" xfId="2" applyNumberFormat="1" applyFont="1" applyFill="1" applyAlignment="1">
      <alignment horizontal="center" vertical="center"/>
    </xf>
    <xf numFmtId="168" fontId="34" fillId="2" borderId="0" xfId="2" applyNumberFormat="1" applyFont="1" applyFill="1" applyAlignment="1">
      <alignment horizontal="center" vertical="center"/>
    </xf>
    <xf numFmtId="167" fontId="34" fillId="2" borderId="0" xfId="1" applyNumberFormat="1" applyFont="1" applyFill="1" applyBorder="1" applyAlignment="1">
      <alignment horizontal="center" vertical="center"/>
    </xf>
    <xf numFmtId="166" fontId="34" fillId="0" borderId="0" xfId="2" applyNumberFormat="1" applyFont="1" applyAlignment="1">
      <alignment horizontal="center" vertical="center"/>
    </xf>
    <xf numFmtId="168" fontId="34" fillId="0" borderId="0" xfId="2" applyNumberFormat="1" applyFont="1" applyAlignment="1">
      <alignment horizontal="center" vertical="center"/>
    </xf>
    <xf numFmtId="0" fontId="21" fillId="2" borderId="0" xfId="2" applyNumberFormat="1" applyFont="1" applyFill="1" applyAlignment="1">
      <alignment horizontal="left" vertical="center"/>
    </xf>
    <xf numFmtId="0" fontId="20" fillId="2" borderId="0" xfId="2" applyNumberFormat="1" applyFont="1" applyFill="1" applyAlignment="1">
      <alignment horizontal="centerContinuous" vertical="center"/>
    </xf>
    <xf numFmtId="0" fontId="20" fillId="2" borderId="10" xfId="2" applyNumberFormat="1" applyFont="1" applyFill="1" applyBorder="1" applyAlignment="1">
      <alignment horizontal="left" vertical="center"/>
    </xf>
    <xf numFmtId="0" fontId="38" fillId="0" borderId="0" xfId="2" applyNumberFormat="1" applyFont="1" applyAlignment="1">
      <alignment vertical="center"/>
    </xf>
    <xf numFmtId="0" fontId="38" fillId="2" borderId="0" xfId="2" applyNumberFormat="1" applyFont="1" applyFill="1" applyAlignment="1">
      <alignment vertical="center"/>
    </xf>
    <xf numFmtId="165" fontId="34" fillId="2" borderId="14" xfId="2" applyFont="1" applyFill="1" applyBorder="1" applyAlignment="1">
      <alignment vertical="center"/>
    </xf>
    <xf numFmtId="0" fontId="34" fillId="2" borderId="0" xfId="2" applyNumberFormat="1" applyFont="1" applyFill="1" applyAlignment="1">
      <alignment vertical="center"/>
    </xf>
    <xf numFmtId="0" fontId="35" fillId="2" borderId="15" xfId="2" applyNumberFormat="1" applyFont="1" applyFill="1" applyBorder="1" applyAlignment="1">
      <alignment vertical="center"/>
    </xf>
    <xf numFmtId="3" fontId="34" fillId="2" borderId="0" xfId="2" applyNumberFormat="1" applyFont="1" applyFill="1" applyAlignment="1">
      <alignment horizontal="left" vertical="center" indent="1"/>
    </xf>
    <xf numFmtId="3" fontId="34" fillId="2" borderId="0" xfId="2" applyNumberFormat="1" applyFont="1" applyFill="1" applyAlignment="1">
      <alignment vertical="center"/>
    </xf>
    <xf numFmtId="3" fontId="34" fillId="0" borderId="0" xfId="2" applyNumberFormat="1" applyFont="1" applyAlignment="1">
      <alignment horizontal="left" vertical="center" indent="1"/>
    </xf>
    <xf numFmtId="3" fontId="35" fillId="2" borderId="0" xfId="2" applyNumberFormat="1" applyFont="1" applyFill="1" applyAlignment="1">
      <alignment vertical="center"/>
    </xf>
    <xf numFmtId="3" fontId="34" fillId="0" borderId="0" xfId="2" applyNumberFormat="1" applyFont="1" applyAlignment="1">
      <alignment horizontal="left" vertical="center" indent="2"/>
    </xf>
    <xf numFmtId="0" fontId="35" fillId="2" borderId="0" xfId="2" applyNumberFormat="1" applyFont="1" applyFill="1" applyAlignment="1">
      <alignment vertical="center"/>
    </xf>
    <xf numFmtId="166" fontId="34" fillId="0" borderId="20" xfId="2" applyNumberFormat="1" applyFont="1" applyBorder="1" applyAlignment="1">
      <alignment horizontal="center" vertical="center"/>
    </xf>
    <xf numFmtId="168" fontId="34" fillId="0" borderId="20" xfId="2" applyNumberFormat="1" applyFont="1" applyBorder="1" applyAlignment="1">
      <alignment horizontal="center" vertical="center"/>
    </xf>
    <xf numFmtId="167" fontId="34" fillId="2" borderId="20" xfId="1" applyNumberFormat="1" applyFont="1" applyFill="1" applyBorder="1" applyAlignment="1">
      <alignment horizontal="center" vertical="center"/>
    </xf>
    <xf numFmtId="3" fontId="34" fillId="0" borderId="0" xfId="2" applyNumberFormat="1" applyFont="1" applyAlignment="1">
      <alignment vertical="center"/>
    </xf>
    <xf numFmtId="179" fontId="34" fillId="5" borderId="0" xfId="2" applyNumberFormat="1" applyFont="1" applyFill="1" applyAlignment="1">
      <alignment horizontal="center" vertical="center"/>
    </xf>
    <xf numFmtId="179" fontId="34" fillId="0" borderId="0" xfId="2" applyNumberFormat="1" applyFont="1" applyAlignment="1">
      <alignment horizontal="center" vertical="center"/>
    </xf>
    <xf numFmtId="169" fontId="34" fillId="2" borderId="0" xfId="1" applyNumberFormat="1" applyFont="1" applyFill="1" applyAlignment="1">
      <alignment horizontal="center" vertical="center"/>
    </xf>
    <xf numFmtId="179" fontId="34" fillId="2" borderId="0" xfId="2" applyNumberFormat="1" applyFont="1" applyFill="1" applyAlignment="1">
      <alignment horizontal="center" vertical="center"/>
    </xf>
    <xf numFmtId="0" fontId="34" fillId="2" borderId="0" xfId="2" applyNumberFormat="1" applyFont="1" applyFill="1" applyAlignment="1"/>
    <xf numFmtId="0" fontId="34" fillId="2" borderId="14" xfId="2" applyNumberFormat="1" applyFont="1" applyFill="1" applyBorder="1" applyAlignment="1">
      <alignment vertical="center"/>
    </xf>
    <xf numFmtId="166" fontId="34" fillId="2" borderId="0" xfId="3" applyNumberFormat="1" applyFont="1" applyFill="1" applyAlignment="1">
      <alignment horizontal="center" vertical="center"/>
    </xf>
    <xf numFmtId="3" fontId="34" fillId="2" borderId="0" xfId="2" applyNumberFormat="1" applyFont="1" applyFill="1" applyAlignment="1">
      <alignment horizontal="center" vertical="center"/>
    </xf>
    <xf numFmtId="177" fontId="34" fillId="2" borderId="0" xfId="2" applyNumberFormat="1" applyFont="1" applyFill="1" applyAlignment="1">
      <alignment horizontal="center" vertical="center"/>
    </xf>
    <xf numFmtId="0" fontId="34" fillId="2" borderId="0" xfId="2" applyNumberFormat="1" applyFont="1" applyFill="1" applyAlignment="1">
      <alignment horizontal="center" vertical="center"/>
    </xf>
    <xf numFmtId="174" fontId="34" fillId="2" borderId="14" xfId="2" applyNumberFormat="1" applyFont="1" applyFill="1" applyBorder="1" applyAlignment="1">
      <alignment horizontal="center" vertical="center"/>
    </xf>
    <xf numFmtId="174" fontId="34" fillId="2" borderId="0" xfId="2" applyNumberFormat="1" applyFont="1" applyFill="1" applyAlignment="1">
      <alignment vertical="center"/>
    </xf>
    <xf numFmtId="9" fontId="20" fillId="2" borderId="0" xfId="2" applyNumberFormat="1" applyFont="1" applyFill="1" applyAlignment="1"/>
    <xf numFmtId="170" fontId="34" fillId="2" borderId="0" xfId="3" applyNumberFormat="1" applyFont="1" applyFill="1" applyAlignment="1">
      <alignment horizontal="center" vertical="center"/>
    </xf>
    <xf numFmtId="9" fontId="20" fillId="2" borderId="0" xfId="2" applyNumberFormat="1" applyFont="1" applyFill="1" applyAlignment="1">
      <alignment horizontal="right" vertical="center"/>
    </xf>
    <xf numFmtId="0" fontId="20" fillId="2" borderId="0" xfId="0" applyNumberFormat="1" applyFont="1" applyFill="1" applyAlignment="1">
      <alignment horizontal="right"/>
    </xf>
    <xf numFmtId="181" fontId="20" fillId="2" borderId="16" xfId="2" applyNumberFormat="1" applyFont="1" applyFill="1" applyBorder="1" applyAlignment="1">
      <alignment vertical="center"/>
    </xf>
    <xf numFmtId="0" fontId="39" fillId="2" borderId="16" xfId="2" applyNumberFormat="1" applyFont="1" applyFill="1" applyBorder="1" applyAlignment="1"/>
    <xf numFmtId="0" fontId="41" fillId="2" borderId="0" xfId="2" applyNumberFormat="1" applyFont="1" applyFill="1" applyAlignment="1">
      <alignment horizontal="left" vertical="center"/>
    </xf>
    <xf numFmtId="165" fontId="42" fillId="2" borderId="14" xfId="2" applyFont="1" applyFill="1" applyBorder="1" applyAlignment="1">
      <alignment vertical="center"/>
    </xf>
    <xf numFmtId="3" fontId="42" fillId="2" borderId="0" xfId="2" applyNumberFormat="1" applyFont="1" applyFill="1" applyAlignment="1">
      <alignment vertical="center"/>
    </xf>
    <xf numFmtId="0" fontId="42" fillId="2" borderId="0" xfId="2" applyNumberFormat="1" applyFont="1" applyFill="1" applyAlignment="1"/>
    <xf numFmtId="3" fontId="39" fillId="2" borderId="16" xfId="2" applyNumberFormat="1" applyFont="1" applyFill="1" applyBorder="1" applyAlignment="1"/>
    <xf numFmtId="3" fontId="42" fillId="2" borderId="14" xfId="2" applyNumberFormat="1" applyFont="1" applyFill="1" applyBorder="1" applyAlignment="1">
      <alignment vertical="center"/>
    </xf>
    <xf numFmtId="3" fontId="42" fillId="2" borderId="0" xfId="2" applyNumberFormat="1" applyFont="1" applyFill="1" applyAlignment="1">
      <alignment horizontal="left" vertical="center"/>
    </xf>
    <xf numFmtId="0" fontId="42" fillId="2" borderId="15" xfId="2" applyNumberFormat="1" applyFont="1" applyFill="1" applyBorder="1" applyAlignment="1">
      <alignment vertical="center"/>
    </xf>
    <xf numFmtId="0" fontId="42" fillId="2" borderId="14" xfId="2" applyNumberFormat="1" applyFont="1" applyFill="1" applyBorder="1" applyAlignment="1">
      <alignment horizontal="center" vertical="center"/>
    </xf>
    <xf numFmtId="166" fontId="42" fillId="5" borderId="0" xfId="3" applyNumberFormat="1" applyFont="1" applyFill="1" applyBorder="1" applyAlignment="1">
      <alignment horizontal="center" vertical="center"/>
    </xf>
    <xf numFmtId="166" fontId="42" fillId="2" borderId="0" xfId="3" applyNumberFormat="1" applyFont="1" applyFill="1" applyBorder="1" applyAlignment="1">
      <alignment horizontal="center" vertical="center"/>
    </xf>
    <xf numFmtId="168" fontId="42" fillId="2" borderId="0" xfId="3" applyNumberFormat="1" applyFont="1" applyFill="1" applyBorder="1" applyAlignment="1">
      <alignment horizontal="center" vertical="center"/>
    </xf>
    <xf numFmtId="168" fontId="42" fillId="2" borderId="0" xfId="3" applyNumberFormat="1" applyFont="1" applyFill="1" applyAlignment="1">
      <alignment horizontal="center" vertical="center"/>
    </xf>
    <xf numFmtId="168" fontId="42" fillId="5" borderId="0" xfId="2" applyNumberFormat="1" applyFont="1" applyFill="1" applyAlignment="1">
      <alignment horizontal="center" vertical="center"/>
    </xf>
    <xf numFmtId="166" fontId="42" fillId="5" borderId="15" xfId="3" applyNumberFormat="1" applyFont="1" applyFill="1" applyBorder="1" applyAlignment="1">
      <alignment horizontal="center" vertical="center"/>
    </xf>
    <xf numFmtId="166" fontId="42" fillId="2" borderId="15" xfId="3" applyNumberFormat="1" applyFont="1" applyFill="1" applyBorder="1" applyAlignment="1">
      <alignment horizontal="center" vertical="center"/>
    </xf>
    <xf numFmtId="168" fontId="42" fillId="2" borderId="15" xfId="3" applyNumberFormat="1" applyFont="1" applyFill="1" applyBorder="1" applyAlignment="1">
      <alignment horizontal="center" vertical="center"/>
    </xf>
    <xf numFmtId="168" fontId="42" fillId="5" borderId="15" xfId="3" applyNumberFormat="1" applyFont="1" applyFill="1" applyBorder="1" applyAlignment="1">
      <alignment horizontal="center" vertical="center"/>
    </xf>
    <xf numFmtId="0" fontId="39" fillId="2" borderId="16" xfId="2" applyNumberFormat="1" applyFont="1" applyFill="1" applyBorder="1" applyAlignment="1">
      <alignment horizontal="centerContinuous"/>
    </xf>
    <xf numFmtId="1" fontId="42" fillId="2" borderId="14" xfId="2" applyNumberFormat="1" applyFont="1" applyFill="1" applyBorder="1" applyAlignment="1">
      <alignment horizontal="center" vertical="center"/>
    </xf>
    <xf numFmtId="165" fontId="42" fillId="2" borderId="14" xfId="2" applyFont="1" applyFill="1" applyBorder="1" applyAlignment="1">
      <alignment horizontal="center" vertical="center"/>
    </xf>
    <xf numFmtId="166" fontId="42" fillId="5" borderId="0" xfId="2" applyNumberFormat="1" applyFont="1" applyFill="1" applyAlignment="1">
      <alignment horizontal="center" vertical="center"/>
    </xf>
    <xf numFmtId="166" fontId="42" fillId="2" borderId="0" xfId="2" applyNumberFormat="1" applyFont="1" applyFill="1" applyAlignment="1">
      <alignment horizontal="center" vertical="center"/>
    </xf>
    <xf numFmtId="168" fontId="42" fillId="2" borderId="0" xfId="2" applyNumberFormat="1" applyFont="1" applyFill="1" applyAlignment="1">
      <alignment horizontal="center" vertical="center"/>
    </xf>
    <xf numFmtId="167" fontId="42" fillId="2" borderId="0" xfId="1" applyNumberFormat="1" applyFont="1" applyFill="1" applyBorder="1" applyAlignment="1">
      <alignment horizontal="center" vertical="center"/>
    </xf>
    <xf numFmtId="166" fontId="42" fillId="0" borderId="0" xfId="2" applyNumberFormat="1" applyFont="1" applyAlignment="1">
      <alignment horizontal="center" vertical="center"/>
    </xf>
    <xf numFmtId="168" fontId="42" fillId="0" borderId="0" xfId="2" applyNumberFormat="1" applyFont="1" applyAlignment="1">
      <alignment horizontal="center" vertical="center"/>
    </xf>
    <xf numFmtId="166" fontId="42" fillId="5" borderId="14" xfId="3" applyNumberFormat="1" applyFont="1" applyFill="1" applyBorder="1" applyAlignment="1">
      <alignment horizontal="center" vertical="center"/>
    </xf>
    <xf numFmtId="3" fontId="42" fillId="2" borderId="14" xfId="2" applyNumberFormat="1" applyFont="1" applyFill="1" applyBorder="1" applyAlignment="1">
      <alignment horizontal="center" vertical="center"/>
    </xf>
    <xf numFmtId="168" fontId="42" fillId="2" borderId="14" xfId="2" applyNumberFormat="1" applyFont="1" applyFill="1" applyBorder="1" applyAlignment="1">
      <alignment horizontal="center" vertical="center"/>
    </xf>
    <xf numFmtId="167" fontId="42" fillId="2" borderId="14" xfId="2" applyNumberFormat="1" applyFont="1" applyFill="1" applyBorder="1" applyAlignment="1">
      <alignment horizontal="center" vertical="center"/>
    </xf>
    <xf numFmtId="3" fontId="39" fillId="0" borderId="16" xfId="2" applyNumberFormat="1" applyFont="1" applyBorder="1" applyAlignment="1"/>
    <xf numFmtId="9" fontId="42" fillId="5" borderId="14" xfId="1" applyFont="1" applyFill="1" applyBorder="1" applyAlignment="1">
      <alignment horizontal="center" vertical="center"/>
    </xf>
    <xf numFmtId="169" fontId="42" fillId="2" borderId="14" xfId="1" applyNumberFormat="1" applyFont="1" applyFill="1" applyBorder="1" applyAlignment="1">
      <alignment horizontal="center" vertical="center"/>
    </xf>
    <xf numFmtId="0" fontId="43" fillId="2" borderId="0" xfId="2" applyNumberFormat="1" applyFont="1" applyFill="1" applyAlignment="1">
      <alignment vertical="center"/>
    </xf>
    <xf numFmtId="0" fontId="43" fillId="2" borderId="0" xfId="2" applyNumberFormat="1" applyFont="1" applyFill="1" applyAlignment="1"/>
    <xf numFmtId="3" fontId="42" fillId="0" borderId="0" xfId="2" applyNumberFormat="1" applyFont="1" applyAlignment="1">
      <alignment vertical="center"/>
    </xf>
    <xf numFmtId="9" fontId="42" fillId="5" borderId="0" xfId="1" applyFont="1" applyFill="1" applyBorder="1" applyAlignment="1">
      <alignment horizontal="center" vertical="center"/>
    </xf>
    <xf numFmtId="9" fontId="42" fillId="2" borderId="0" xfId="1" applyFont="1" applyFill="1" applyBorder="1" applyAlignment="1">
      <alignment horizontal="center" vertical="center"/>
    </xf>
    <xf numFmtId="0" fontId="42" fillId="2" borderId="0" xfId="2" applyNumberFormat="1" applyFont="1" applyFill="1" applyAlignment="1">
      <alignment vertical="center"/>
    </xf>
    <xf numFmtId="176" fontId="42" fillId="5" borderId="0" xfId="1" applyNumberFormat="1" applyFont="1" applyFill="1" applyBorder="1" applyAlignment="1">
      <alignment horizontal="center" vertical="center"/>
    </xf>
    <xf numFmtId="176" fontId="42" fillId="0" borderId="0" xfId="1" applyNumberFormat="1" applyFont="1" applyBorder="1" applyAlignment="1">
      <alignment horizontal="center" vertical="center"/>
    </xf>
    <xf numFmtId="169" fontId="42" fillId="2" borderId="0" xfId="1" applyNumberFormat="1" applyFont="1" applyFill="1" applyBorder="1" applyAlignment="1">
      <alignment horizontal="center" vertical="center"/>
    </xf>
    <xf numFmtId="3" fontId="42" fillId="2" borderId="20" xfId="2" applyNumberFormat="1" applyFont="1" applyFill="1" applyBorder="1" applyAlignment="1">
      <alignment vertical="center"/>
    </xf>
    <xf numFmtId="176" fontId="42" fillId="5" borderId="14" xfId="1" applyNumberFormat="1" applyFont="1" applyFill="1" applyBorder="1" applyAlignment="1">
      <alignment horizontal="center" vertical="center"/>
    </xf>
    <xf numFmtId="176" fontId="42" fillId="0" borderId="14" xfId="1" applyNumberFormat="1" applyFont="1" applyFill="1" applyBorder="1" applyAlignment="1">
      <alignment horizontal="center" vertical="center"/>
    </xf>
    <xf numFmtId="9" fontId="42" fillId="2" borderId="14" xfId="1" applyFont="1" applyFill="1" applyBorder="1" applyAlignment="1">
      <alignment horizontal="center" vertical="center"/>
    </xf>
    <xf numFmtId="0" fontId="42" fillId="2" borderId="14" xfId="2" applyNumberFormat="1" applyFont="1" applyFill="1" applyBorder="1" applyAlignment="1">
      <alignment vertical="center"/>
    </xf>
    <xf numFmtId="0" fontId="40" fillId="2" borderId="9" xfId="2" applyNumberFormat="1" applyFont="1" applyFill="1" applyBorder="1" applyAlignment="1">
      <alignment horizontal="left" vertical="center"/>
    </xf>
    <xf numFmtId="0" fontId="42" fillId="2" borderId="14" xfId="2" applyNumberFormat="1" applyFont="1" applyFill="1" applyBorder="1" applyAlignment="1">
      <alignment horizontal="left" vertical="center"/>
    </xf>
    <xf numFmtId="0" fontId="42" fillId="2" borderId="14" xfId="2" applyNumberFormat="1" applyFont="1" applyFill="1" applyBorder="1" applyAlignment="1">
      <alignment horizontal="right" vertical="center"/>
    </xf>
    <xf numFmtId="171" fontId="42" fillId="5" borderId="0" xfId="3" applyNumberFormat="1" applyFont="1" applyFill="1" applyBorder="1" applyAlignment="1">
      <alignment horizontal="center" vertical="center"/>
    </xf>
    <xf numFmtId="170" fontId="42" fillId="2" borderId="0" xfId="3" applyNumberFormat="1" applyFont="1" applyFill="1" applyBorder="1" applyAlignment="1">
      <alignment horizontal="center" vertical="center"/>
    </xf>
    <xf numFmtId="170" fontId="42" fillId="5" borderId="0" xfId="3" applyNumberFormat="1" applyFont="1" applyFill="1" applyBorder="1" applyAlignment="1">
      <alignment horizontal="center" vertical="center"/>
    </xf>
    <xf numFmtId="171" fontId="42" fillId="5" borderId="14" xfId="3" applyNumberFormat="1" applyFont="1" applyFill="1" applyBorder="1" applyAlignment="1">
      <alignment horizontal="center" vertical="center"/>
    </xf>
    <xf numFmtId="170" fontId="42" fillId="2" borderId="14" xfId="3" applyNumberFormat="1" applyFont="1" applyFill="1" applyBorder="1" applyAlignment="1">
      <alignment horizontal="center" vertical="center"/>
    </xf>
    <xf numFmtId="170" fontId="42" fillId="5" borderId="14" xfId="3" applyNumberFormat="1" applyFont="1" applyFill="1" applyBorder="1" applyAlignment="1">
      <alignment horizontal="center" vertical="center"/>
    </xf>
    <xf numFmtId="166" fontId="42" fillId="2" borderId="14" xfId="3" applyNumberFormat="1" applyFont="1" applyFill="1" applyBorder="1" applyAlignment="1">
      <alignment horizontal="center" vertical="center"/>
    </xf>
    <xf numFmtId="3" fontId="42" fillId="2" borderId="15" xfId="2" applyNumberFormat="1" applyFont="1" applyFill="1" applyBorder="1" applyAlignment="1">
      <alignment vertical="center"/>
    </xf>
    <xf numFmtId="171" fontId="42" fillId="5" borderId="15" xfId="3" applyNumberFormat="1" applyFont="1" applyFill="1" applyBorder="1" applyAlignment="1">
      <alignment horizontal="center" vertical="center"/>
    </xf>
    <xf numFmtId="170" fontId="42" fillId="2" borderId="15" xfId="3" applyNumberFormat="1" applyFont="1" applyFill="1" applyBorder="1" applyAlignment="1">
      <alignment horizontal="center" vertical="center"/>
    </xf>
    <xf numFmtId="170" fontId="42" fillId="5" borderId="15" xfId="3" applyNumberFormat="1" applyFont="1" applyFill="1" applyBorder="1" applyAlignment="1">
      <alignment horizontal="center" vertical="center"/>
    </xf>
    <xf numFmtId="171" fontId="42" fillId="2" borderId="0" xfId="3" applyNumberFormat="1" applyFont="1" applyFill="1" applyBorder="1" applyAlignment="1">
      <alignment horizontal="center" vertical="center"/>
    </xf>
    <xf numFmtId="171" fontId="42" fillId="2" borderId="14" xfId="3" applyNumberFormat="1" applyFont="1" applyFill="1" applyBorder="1" applyAlignment="1">
      <alignment horizontal="center" vertical="center"/>
    </xf>
    <xf numFmtId="171" fontId="42" fillId="2" borderId="15" xfId="3" applyNumberFormat="1" applyFont="1" applyFill="1" applyBorder="1" applyAlignment="1">
      <alignment horizontal="center" vertical="center"/>
    </xf>
    <xf numFmtId="171" fontId="42" fillId="2" borderId="0" xfId="3" quotePrefix="1" applyNumberFormat="1" applyFont="1" applyFill="1" applyBorder="1" applyAlignment="1">
      <alignment horizontal="center" vertical="center"/>
    </xf>
    <xf numFmtId="0" fontId="42" fillId="2" borderId="19" xfId="2" applyNumberFormat="1" applyFont="1" applyFill="1" applyBorder="1" applyAlignment="1">
      <alignment vertical="center"/>
    </xf>
    <xf numFmtId="166" fontId="42" fillId="2" borderId="14" xfId="2" applyNumberFormat="1" applyFont="1" applyFill="1" applyBorder="1" applyAlignment="1">
      <alignment horizontal="center" vertical="center"/>
    </xf>
    <xf numFmtId="170" fontId="42" fillId="0" borderId="15" xfId="3" applyNumberFormat="1" applyFont="1" applyFill="1" applyBorder="1" applyAlignment="1">
      <alignment horizontal="center" vertical="center"/>
    </xf>
    <xf numFmtId="0" fontId="42" fillId="2" borderId="16" xfId="2" applyNumberFormat="1" applyFont="1" applyFill="1" applyBorder="1" applyAlignment="1">
      <alignment vertical="center"/>
    </xf>
    <xf numFmtId="174" fontId="42" fillId="2" borderId="16" xfId="2" applyNumberFormat="1" applyFont="1" applyFill="1" applyBorder="1" applyAlignment="1">
      <alignment vertical="center"/>
    </xf>
    <xf numFmtId="174" fontId="42" fillId="2" borderId="14" xfId="2" applyNumberFormat="1" applyFont="1" applyFill="1" applyBorder="1" applyAlignment="1">
      <alignment horizontal="center" vertical="center"/>
    </xf>
    <xf numFmtId="171" fontId="42" fillId="5" borderId="0" xfId="3" applyNumberFormat="1" applyFont="1" applyFill="1" applyAlignment="1">
      <alignment horizontal="center" vertical="center"/>
    </xf>
    <xf numFmtId="170" fontId="42" fillId="2" borderId="0" xfId="3" applyNumberFormat="1" applyFont="1" applyFill="1" applyAlignment="1">
      <alignment horizontal="center" vertical="center"/>
    </xf>
    <xf numFmtId="0" fontId="42" fillId="2" borderId="15" xfId="2" applyNumberFormat="1" applyFont="1" applyFill="1" applyBorder="1" applyAlignment="1">
      <alignment horizontal="center" vertical="center"/>
    </xf>
    <xf numFmtId="166" fontId="42" fillId="2" borderId="15" xfId="2" applyNumberFormat="1" applyFont="1" applyFill="1" applyBorder="1" applyAlignment="1">
      <alignment horizontal="center" vertical="center"/>
    </xf>
    <xf numFmtId="171" fontId="42" fillId="0" borderId="15" xfId="3" applyNumberFormat="1" applyFont="1" applyFill="1" applyBorder="1" applyAlignment="1">
      <alignment horizontal="center" vertical="center"/>
    </xf>
    <xf numFmtId="0" fontId="34" fillId="0" borderId="0" xfId="2" applyNumberFormat="1" applyFont="1" applyAlignment="1">
      <alignment vertical="center"/>
    </xf>
    <xf numFmtId="166" fontId="42" fillId="2" borderId="0" xfId="3" applyNumberFormat="1" applyFont="1" applyFill="1" applyAlignment="1">
      <alignment horizontal="center" vertical="center"/>
    </xf>
    <xf numFmtId="9" fontId="34" fillId="5" borderId="0" xfId="1" applyFont="1" applyFill="1" applyAlignment="1">
      <alignment horizontal="center" vertical="center"/>
    </xf>
    <xf numFmtId="9" fontId="34" fillId="2" borderId="0" xfId="1" applyFont="1" applyFill="1" applyAlignment="1">
      <alignment horizontal="center" vertical="center"/>
    </xf>
    <xf numFmtId="171" fontId="34" fillId="5" borderId="0" xfId="3" applyNumberFormat="1" applyFont="1" applyFill="1" applyAlignment="1">
      <alignment horizontal="center" vertical="center"/>
    </xf>
    <xf numFmtId="170" fontId="34" fillId="5" borderId="0" xfId="3" applyNumberFormat="1" applyFont="1" applyFill="1" applyAlignment="1">
      <alignment horizontal="center" vertical="center"/>
    </xf>
    <xf numFmtId="170" fontId="34" fillId="0" borderId="0" xfId="3" applyNumberFormat="1" applyFont="1" applyAlignment="1">
      <alignment horizontal="center" vertical="center"/>
    </xf>
    <xf numFmtId="170" fontId="42" fillId="5" borderId="0" xfId="3" applyNumberFormat="1" applyFont="1" applyFill="1" applyAlignment="1">
      <alignment horizontal="center" vertical="center"/>
    </xf>
    <xf numFmtId="182" fontId="34" fillId="2" borderId="0" xfId="3" applyNumberFormat="1" applyFont="1" applyFill="1" applyAlignment="1">
      <alignment horizontal="center" vertical="center"/>
    </xf>
    <xf numFmtId="182" fontId="42" fillId="2" borderId="0" xfId="3" applyNumberFormat="1" applyFont="1" applyFill="1" applyAlignment="1">
      <alignment horizontal="center" vertical="center"/>
    </xf>
    <xf numFmtId="175" fontId="42" fillId="3" borderId="0" xfId="3" applyNumberFormat="1" applyFont="1" applyFill="1" applyAlignment="1">
      <alignment horizontal="center" vertical="center"/>
    </xf>
    <xf numFmtId="171" fontId="42" fillId="2" borderId="0" xfId="3" applyNumberFormat="1" applyFont="1" applyFill="1" applyAlignment="1">
      <alignment horizontal="center" vertical="center"/>
    </xf>
    <xf numFmtId="171" fontId="34" fillId="2" borderId="0" xfId="3" applyNumberFormat="1" applyFont="1" applyFill="1" applyAlignment="1">
      <alignment horizontal="center" vertical="center"/>
    </xf>
    <xf numFmtId="171" fontId="35" fillId="2" borderId="0" xfId="3" applyNumberFormat="1" applyFont="1" applyFill="1" applyAlignment="1">
      <alignment horizontal="center" vertical="center"/>
    </xf>
    <xf numFmtId="171" fontId="34" fillId="2" borderId="0" xfId="3" quotePrefix="1" applyNumberFormat="1" applyFont="1" applyFill="1" applyAlignment="1">
      <alignment horizontal="center" vertical="center"/>
    </xf>
    <xf numFmtId="171" fontId="42" fillId="2" borderId="0" xfId="3" quotePrefix="1" applyNumberFormat="1" applyFont="1" applyFill="1" applyAlignment="1">
      <alignment horizontal="center" vertical="center"/>
    </xf>
    <xf numFmtId="171" fontId="34" fillId="2" borderId="0" xfId="3" quotePrefix="1" applyNumberFormat="1" applyFont="1" applyFill="1" applyBorder="1" applyAlignment="1">
      <alignment horizontal="center" vertical="center"/>
    </xf>
    <xf numFmtId="9" fontId="42" fillId="0" borderId="14" xfId="1" applyFont="1" applyBorder="1" applyAlignment="1">
      <alignment horizontal="center" vertical="center"/>
    </xf>
    <xf numFmtId="175" fontId="34" fillId="0" borderId="0" xfId="3" applyNumberFormat="1" applyFont="1" applyFill="1" applyAlignment="1">
      <alignment horizontal="center" vertical="center"/>
    </xf>
    <xf numFmtId="170" fontId="34" fillId="0" borderId="0" xfId="3" applyNumberFormat="1" applyFont="1" applyFill="1" applyBorder="1" applyAlignment="1">
      <alignment horizontal="center" vertical="center"/>
    </xf>
    <xf numFmtId="175" fontId="42" fillId="0" borderId="0" xfId="3" applyNumberFormat="1" applyFont="1" applyFill="1" applyAlignment="1">
      <alignment horizontal="center" vertical="center"/>
    </xf>
    <xf numFmtId="170" fontId="34" fillId="0" borderId="0" xfId="3" applyNumberFormat="1" applyFont="1" applyFill="1" applyAlignment="1">
      <alignment horizontal="center" vertical="center"/>
    </xf>
    <xf numFmtId="170" fontId="42" fillId="0" borderId="0" xfId="3" applyNumberFormat="1" applyFont="1" applyFill="1" applyAlignment="1">
      <alignment horizontal="center" vertical="center"/>
    </xf>
    <xf numFmtId="170" fontId="42" fillId="0" borderId="14" xfId="3" applyNumberFormat="1" applyFont="1" applyFill="1" applyBorder="1" applyAlignment="1">
      <alignment horizontal="center" vertical="center"/>
    </xf>
    <xf numFmtId="175" fontId="42" fillId="0" borderId="15" xfId="3" applyNumberFormat="1" applyFont="1" applyFill="1" applyBorder="1" applyAlignment="1">
      <alignment horizontal="center" vertical="center"/>
    </xf>
    <xf numFmtId="175" fontId="42" fillId="0" borderId="0" xfId="3" applyNumberFormat="1" applyFont="1" applyFill="1" applyBorder="1" applyAlignment="1">
      <alignment horizontal="center" vertical="center"/>
    </xf>
    <xf numFmtId="171" fontId="34" fillId="0" borderId="0" xfId="3" applyNumberFormat="1" applyFont="1" applyFill="1" applyAlignment="1">
      <alignment horizontal="center" vertical="center"/>
    </xf>
    <xf numFmtId="183" fontId="24" fillId="2" borderId="0" xfId="0" applyNumberFormat="1" applyFont="1" applyFill="1" applyAlignment="1"/>
    <xf numFmtId="0" fontId="40" fillId="0" borderId="14" xfId="2" applyNumberFormat="1" applyFont="1" applyBorder="1" applyAlignment="1">
      <alignment horizontal="left" vertical="center"/>
    </xf>
    <xf numFmtId="0" fontId="20" fillId="0" borderId="14" xfId="2" applyNumberFormat="1" applyFont="1" applyBorder="1" applyAlignment="1">
      <alignment vertical="center"/>
    </xf>
    <xf numFmtId="182" fontId="34" fillId="2" borderId="0" xfId="3" applyNumberFormat="1" applyFont="1" applyFill="1" applyBorder="1" applyAlignment="1">
      <alignment horizontal="center" vertical="center"/>
    </xf>
    <xf numFmtId="182" fontId="42" fillId="5" borderId="14" xfId="3" applyNumberFormat="1" applyFont="1" applyFill="1" applyBorder="1" applyAlignment="1">
      <alignment horizontal="center" vertical="center"/>
    </xf>
    <xf numFmtId="182" fontId="42" fillId="2" borderId="15" xfId="3" applyNumberFormat="1" applyFont="1" applyFill="1" applyBorder="1" applyAlignment="1">
      <alignment horizontal="center" vertical="center"/>
    </xf>
    <xf numFmtId="182" fontId="42" fillId="5" borderId="15" xfId="3" applyNumberFormat="1" applyFont="1" applyFill="1" applyBorder="1" applyAlignment="1">
      <alignment horizontal="center" vertical="center"/>
    </xf>
    <xf numFmtId="174" fontId="34" fillId="0" borderId="0" xfId="2" applyNumberFormat="1" applyFont="1" applyAlignment="1">
      <alignment horizontal="center" vertical="center"/>
    </xf>
    <xf numFmtId="182" fontId="42" fillId="0" borderId="0" xfId="3" applyNumberFormat="1" applyFont="1" applyFill="1" applyBorder="1" applyAlignment="1">
      <alignment horizontal="center" vertical="center"/>
    </xf>
    <xf numFmtId="170" fontId="42" fillId="0" borderId="15" xfId="3" applyNumberFormat="1" applyFont="1" applyBorder="1" applyAlignment="1">
      <alignment horizontal="center" vertical="center"/>
    </xf>
    <xf numFmtId="184" fontId="34" fillId="2" borderId="0" xfId="2" applyNumberFormat="1" applyFont="1" applyFill="1" applyAlignment="1">
      <alignment horizontal="center" vertical="center"/>
    </xf>
    <xf numFmtId="172" fontId="42" fillId="2" borderId="14" xfId="1" applyNumberFormat="1" applyFont="1" applyFill="1" applyBorder="1" applyAlignment="1">
      <alignment horizontal="center" vertical="center"/>
    </xf>
    <xf numFmtId="172" fontId="34" fillId="2" borderId="0" xfId="1" applyNumberFormat="1" applyFont="1" applyFill="1" applyAlignment="1">
      <alignment horizontal="center" vertical="center"/>
    </xf>
    <xf numFmtId="172" fontId="34" fillId="2" borderId="0" xfId="1" applyNumberFormat="1" applyFont="1" applyFill="1" applyBorder="1" applyAlignment="1">
      <alignment horizontal="center" vertical="center"/>
    </xf>
    <xf numFmtId="180" fontId="34" fillId="2" borderId="0" xfId="1" applyNumberFormat="1" applyFont="1" applyFill="1" applyBorder="1" applyAlignment="1">
      <alignment horizontal="center" vertical="center"/>
    </xf>
    <xf numFmtId="185" fontId="34" fillId="2" borderId="0" xfId="1" applyNumberFormat="1" applyFont="1" applyFill="1" applyBorder="1" applyAlignment="1">
      <alignment horizontal="center" vertical="center"/>
    </xf>
    <xf numFmtId="3" fontId="42" fillId="2" borderId="16" xfId="2" applyNumberFormat="1" applyFont="1" applyFill="1" applyBorder="1" applyAlignment="1">
      <alignment horizontal="center" vertical="center"/>
    </xf>
    <xf numFmtId="0" fontId="22" fillId="2" borderId="0" xfId="2" applyNumberFormat="1" applyFont="1" applyFill="1" applyAlignment="1">
      <alignment horizontal="center" vertical="center"/>
    </xf>
    <xf numFmtId="0" fontId="20" fillId="2" borderId="0" xfId="2" applyNumberFormat="1" applyFont="1" applyFill="1" applyAlignment="1">
      <alignment horizontal="right" vertical="center"/>
    </xf>
    <xf numFmtId="0" fontId="20" fillId="2" borderId="10" xfId="2" applyNumberFormat="1" applyFont="1" applyFill="1" applyBorder="1" applyAlignment="1">
      <alignment horizontal="left" vertical="center"/>
    </xf>
    <xf numFmtId="0" fontId="20" fillId="2" borderId="0" xfId="2" applyNumberFormat="1" applyFont="1" applyFill="1" applyAlignment="1">
      <alignment horizontal="left" vertical="center"/>
    </xf>
    <xf numFmtId="0" fontId="39" fillId="2" borderId="16" xfId="2" applyNumberFormat="1" applyFont="1" applyFill="1" applyBorder="1" applyAlignment="1">
      <alignment horizontal="center"/>
    </xf>
    <xf numFmtId="165" fontId="39" fillId="0" borderId="16" xfId="2" applyFont="1" applyBorder="1" applyAlignment="1">
      <alignment horizontal="center"/>
    </xf>
    <xf numFmtId="165" fontId="39" fillId="0" borderId="17" xfId="2" applyFont="1" applyBorder="1" applyAlignment="1">
      <alignment horizontal="center"/>
    </xf>
    <xf numFmtId="165" fontId="39" fillId="0" borderId="18" xfId="2" applyFont="1" applyBorder="1" applyAlignment="1">
      <alignment horizontal="center"/>
    </xf>
    <xf numFmtId="0" fontId="5" fillId="0" borderId="0" xfId="2" applyNumberFormat="1" applyFont="1" applyAlignment="1">
      <alignment horizontal="right" vertical="center"/>
    </xf>
    <xf numFmtId="0" fontId="4" fillId="2" borderId="0" xfId="2" applyNumberFormat="1" applyFont="1" applyFill="1" applyAlignment="1">
      <alignment horizontal="center" vertical="center"/>
    </xf>
    <xf numFmtId="0" fontId="9" fillId="0" borderId="8" xfId="2" applyNumberFormat="1" applyFont="1" applyBorder="1" applyAlignment="1">
      <alignment horizontal="center" vertical="center"/>
    </xf>
    <xf numFmtId="0" fontId="4" fillId="2" borderId="13" xfId="2" applyNumberFormat="1" applyFont="1" applyFill="1" applyBorder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0" fontId="7" fillId="0" borderId="0" xfId="2" applyNumberFormat="1" applyFont="1" applyAlignment="1">
      <alignment horizontal="right" vertical="center"/>
    </xf>
    <xf numFmtId="0" fontId="5" fillId="0" borderId="10" xfId="2" applyNumberFormat="1" applyFont="1" applyBorder="1" applyAlignment="1">
      <alignment horizontal="left" vertical="center"/>
    </xf>
    <xf numFmtId="0" fontId="5" fillId="0" borderId="0" xfId="2" applyNumberFormat="1" applyFont="1" applyAlignment="1">
      <alignment horizontal="left" vertical="center"/>
    </xf>
    <xf numFmtId="0" fontId="10" fillId="0" borderId="0" xfId="2" applyNumberFormat="1" applyFont="1" applyAlignment="1">
      <alignment horizontal="center" vertical="center"/>
    </xf>
    <xf numFmtId="0" fontId="12" fillId="0" borderId="3" xfId="2" applyNumberFormat="1" applyFont="1" applyBorder="1" applyAlignment="1">
      <alignment horizontal="center" vertical="center"/>
    </xf>
    <xf numFmtId="0" fontId="12" fillId="0" borderId="4" xfId="2" applyNumberFormat="1" applyFont="1" applyBorder="1" applyAlignment="1">
      <alignment horizontal="center" vertical="center"/>
    </xf>
    <xf numFmtId="0" fontId="12" fillId="0" borderId="5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/>
    </xf>
    <xf numFmtId="165" fontId="2" fillId="0" borderId="7" xfId="2" applyFont="1" applyBorder="1" applyAlignment="1">
      <alignment horizontal="center"/>
    </xf>
    <xf numFmtId="165" fontId="2" fillId="0" borderId="12" xfId="2" applyFont="1" applyBorder="1" applyAlignment="1">
      <alignment horizontal="center"/>
    </xf>
    <xf numFmtId="165" fontId="2" fillId="0" borderId="11" xfId="2" applyFont="1" applyBorder="1" applyAlignment="1">
      <alignment horizontal="center"/>
    </xf>
    <xf numFmtId="0" fontId="9" fillId="0" borderId="0" xfId="2" applyNumberFormat="1" applyFont="1" applyAlignment="1">
      <alignment horizontal="center" vertical="center"/>
    </xf>
  </cellXfs>
  <cellStyles count="4">
    <cellStyle name="Comma 2" xfId="3" xr:uid="{00000000-0005-0000-0000-000000000000}"/>
    <cellStyle name="Normal" xfId="0" builtinId="0"/>
    <cellStyle name="Normal 2" xfId="2" xr:uid="{00000000-0005-0000-0000-000002000000}"/>
    <cellStyle name="Percent" xfId="1" builtinId="5"/>
  </cellStyles>
  <dxfs count="4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78C7EB"/>
      <rgbColor rgb="003D855A"/>
      <rgbColor rgb="00A4D867"/>
      <rgbColor rgb="00FFFFFF"/>
      <rgbColor rgb="00CDB6D9"/>
      <rgbColor rgb="00FFFFFF"/>
      <rgbColor rgb="00009ACF"/>
      <rgbColor rgb="000A5D3D"/>
      <rgbColor rgb="0076B900"/>
      <rgbColor rgb="006686A9"/>
      <rgbColor rgb="009173D3"/>
      <rgbColor rgb="00C0C0C0"/>
      <rgbColor rgb="00808080"/>
      <rgbColor rgb="00B06B14"/>
      <rgbColor rgb="00317023"/>
      <rgbColor rgb="0000608A"/>
      <rgbColor rgb="004A207E"/>
      <rgbColor rgb="00F1AB00"/>
      <rgbColor rgb="0076B900"/>
      <rgbColor rgb="00009ACF"/>
      <rgbColor rgb="009173D3"/>
      <rgbColor rgb="00B06B14"/>
      <rgbColor rgb="00317023"/>
      <rgbColor rgb="0000608A"/>
      <rgbColor rgb="004A207E"/>
      <rgbColor rgb="00F1AB00"/>
      <rgbColor rgb="0076B900"/>
      <rgbColor rgb="00009ACF"/>
      <rgbColor rgb="009173D3"/>
      <rgbColor rgb="00A3D693"/>
      <rgbColor rgb="00DDCEDE"/>
      <rgbColor rgb="0098D0D6"/>
      <rgbColor rgb="00C5E2A2"/>
      <rgbColor rgb="00D6FFB0"/>
      <rgbColor rgb="00FFFF99"/>
      <rgbColor rgb="00CCD7E2"/>
      <rgbColor rgb="00E2E5AA"/>
      <rgbColor rgb="0070AE77"/>
      <rgbColor rgb="00BFAFE4"/>
      <rgbColor rgb="0098D626"/>
      <rgbColor rgb="00DCDF69"/>
      <rgbColor rgb="00F2D65E"/>
      <rgbColor rgb="00F1AB00"/>
      <rgbColor rgb="00335D8C"/>
      <rgbColor rgb="00969696"/>
      <rgbColor rgb="004A207E"/>
      <rgbColor rgb="003ABBE5"/>
      <rgbColor rgb="0000608A"/>
      <rgbColor rgb="00008000"/>
      <rgbColor rgb="00B06B14"/>
      <rgbColor rgb="0099AEC5"/>
      <rgbColor rgb="0000356F"/>
      <rgbColor rgb="00333333"/>
    </indexedColors>
    <mruColors>
      <color rgb="FFEE162D"/>
      <color rgb="FF51759D"/>
      <color rgb="FFFFCC99"/>
      <color rgb="FF9E0616"/>
      <color rgb="FFEDE5EF"/>
      <color rgb="FFCBD9C9"/>
      <color rgb="FFE0E9DF"/>
      <color rgb="FFD8D8D8"/>
      <color rgb="FFDEE7DD"/>
      <color rgb="FF9192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243570054898424"/>
          <c:y val="3.408017616275686E-2"/>
          <c:w val="0.53461195246333115"/>
          <c:h val="0.9372877509265225"/>
        </c:manualLayout>
      </c:layout>
      <c:barChart>
        <c:barDir val="bar"/>
        <c:grouping val="clustered"/>
        <c:varyColors val="0"/>
        <c:ser>
          <c:idx val="3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DBE-4B59-990D-DD60D21DE170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DBE-4B59-990D-DD60D21DE170}"/>
            </c:ext>
          </c:extLst>
        </c:ser>
        <c:ser>
          <c:idx val="1"/>
          <c:order val="2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0DBE-4B59-990D-DD60D21DE170}"/>
            </c:ext>
          </c:extLst>
        </c:ser>
        <c:ser>
          <c:idx val="2"/>
          <c:order val="3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0DBE-4B59-990D-DD60D21DE170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10"/>
        <c:overlap val="-64"/>
        <c:axId val="711597592"/>
        <c:axId val="711603824"/>
      </c:barChart>
      <c:catAx>
        <c:axId val="711597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603824"/>
        <c:crosses val="autoZero"/>
        <c:auto val="1"/>
        <c:lblAlgn val="ctr"/>
        <c:lblOffset val="100"/>
        <c:noMultiLvlLbl val="0"/>
      </c:catAx>
      <c:valAx>
        <c:axId val="711603824"/>
        <c:scaling>
          <c:orientation val="minMax"/>
          <c:max val="0.60000000000000009"/>
          <c:min val="0"/>
        </c:scaling>
        <c:delete val="1"/>
        <c:axPos val="b"/>
        <c:numFmt formatCode="General" sourceLinked="1"/>
        <c:majorTickMark val="out"/>
        <c:minorTickMark val="none"/>
        <c:tickLblPos val="nextTo"/>
        <c:crossAx val="711597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82057607875919"/>
          <c:y val="2.563719592795587E-2"/>
          <c:w val="0.73878856260924974"/>
          <c:h val="0.9372877509265225"/>
        </c:manualLayout>
      </c:layout>
      <c:barChart>
        <c:barDir val="bar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6CC-4092-B154-700BE4879831}"/>
            </c:ext>
          </c:extLst>
        </c:ser>
        <c:ser>
          <c:idx val="3"/>
          <c:order val="1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6CC-4092-B154-700BE4879831}"/>
            </c:ext>
          </c:extLst>
        </c:ser>
        <c:ser>
          <c:idx val="0"/>
          <c:order val="2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F6CC-4092-B154-700BE4879831}"/>
            </c:ext>
          </c:extLst>
        </c:ser>
        <c:ser>
          <c:idx val="1"/>
          <c:order val="3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F6CC-4092-B154-700BE4879831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10"/>
        <c:overlap val="-64"/>
        <c:axId val="711597592"/>
        <c:axId val="711603824"/>
      </c:barChart>
      <c:catAx>
        <c:axId val="711597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603824"/>
        <c:crosses val="autoZero"/>
        <c:auto val="1"/>
        <c:lblAlgn val="ctr"/>
        <c:lblOffset val="100"/>
        <c:noMultiLvlLbl val="0"/>
      </c:catAx>
      <c:valAx>
        <c:axId val="711603824"/>
        <c:scaling>
          <c:orientation val="minMax"/>
          <c:max val="1.5"/>
          <c:min val="0.5"/>
        </c:scaling>
        <c:delete val="1"/>
        <c:axPos val="b"/>
        <c:numFmt formatCode="General" sourceLinked="1"/>
        <c:majorTickMark val="out"/>
        <c:minorTickMark val="none"/>
        <c:tickLblPos val="nextTo"/>
        <c:crossAx val="711597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94-40A9-86EB-E42B9CAF4C6C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E194-40A9-86EB-E42B9CAF4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528563622290469E-3"/>
          <c:y val="0.84171031458654533"/>
          <c:w val="0.9885326503850721"/>
          <c:h val="0.15828216568570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62-4014-AC54-C93D2BD099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62-4014-AC54-C93D2BD099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62-4014-AC54-C93D2BD099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9-405E-825E-2D689B7C1FD0}"/>
              </c:ext>
            </c:extLst>
          </c:dPt>
          <c:dPt>
            <c:idx val="4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AD-4575-A6C5-344D8B6219CE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AE62-4014-AC54-C93D2BD09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618165108543146E-3"/>
          <c:y val="0.84171026611638378"/>
          <c:w val="0.9885326503850721"/>
          <c:h val="0.15828216568570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E5-43F2-B090-0D24F1AAEA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E5-43F2-B090-0D24F1AAEA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E5-43F2-B090-0D24F1AAEA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7-4B48-BB7D-45DB9AF02A55}"/>
              </c:ext>
            </c:extLst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1DE5-43F2-B090-0D24F1AAE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8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860920393959487E-2"/>
          <c:y val="0.88915475452811354"/>
          <c:w val="0.84474893399149975"/>
          <c:h val="8.36154582287202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sv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svg"/><Relationship Id="rId13" Type="http://schemas.openxmlformats.org/officeDocument/2006/relationships/chart" Target="../charts/chart5.xml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12" Type="http://schemas.openxmlformats.org/officeDocument/2006/relationships/chart" Target="../charts/chart4.xml"/><Relationship Id="rId2" Type="http://schemas.openxmlformats.org/officeDocument/2006/relationships/image" Target="../media/image10.svg"/><Relationship Id="rId1" Type="http://schemas.openxmlformats.org/officeDocument/2006/relationships/image" Target="../media/image9.png"/><Relationship Id="rId6" Type="http://schemas.openxmlformats.org/officeDocument/2006/relationships/image" Target="../media/image14.svg"/><Relationship Id="rId11" Type="http://schemas.openxmlformats.org/officeDocument/2006/relationships/chart" Target="../charts/chart3.xml"/><Relationship Id="rId5" Type="http://schemas.openxmlformats.org/officeDocument/2006/relationships/image" Target="../media/image13.png"/><Relationship Id="rId15" Type="http://schemas.openxmlformats.org/officeDocument/2006/relationships/image" Target="../media/image18.svg"/><Relationship Id="rId10" Type="http://schemas.openxmlformats.org/officeDocument/2006/relationships/chart" Target="../charts/chart2.xml"/><Relationship Id="rId4" Type="http://schemas.openxmlformats.org/officeDocument/2006/relationships/image" Target="../media/image12.svg"/><Relationship Id="rId9" Type="http://schemas.openxmlformats.org/officeDocument/2006/relationships/chart" Target="../charts/chart1.xml"/><Relationship Id="rId1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196788</xdr:colOff>
      <xdr:row>147</xdr:row>
      <xdr:rowOff>254894</xdr:rowOff>
    </xdr:from>
    <xdr:to>
      <xdr:col>1</xdr:col>
      <xdr:colOff>474918</xdr:colOff>
      <xdr:row>149</xdr:row>
      <xdr:rowOff>28888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CBE72002-8237-4FB5-930B-F01521CE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179" y="36378457"/>
          <a:ext cx="274320" cy="281279"/>
        </a:xfrm>
        <a:prstGeom prst="rect">
          <a:avLst/>
        </a:prstGeom>
      </xdr:spPr>
    </xdr:pic>
    <xdr:clientData/>
  </xdr:twoCellAnchor>
  <xdr:twoCellAnchor editAs="oneCell">
    <xdr:from>
      <xdr:col>1</xdr:col>
      <xdr:colOff>220479</xdr:colOff>
      <xdr:row>146</xdr:row>
      <xdr:rowOff>172408</xdr:rowOff>
    </xdr:from>
    <xdr:to>
      <xdr:col>1</xdr:col>
      <xdr:colOff>588267</xdr:colOff>
      <xdr:row>148</xdr:row>
      <xdr:rowOff>54827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62B0F9F3-7DF1-413E-8632-F95A7278619F}"/>
            </a:ext>
          </a:extLst>
        </xdr:cNvPr>
        <xdr:cNvGrpSpPr>
          <a:grpSpLocks noChangeAspect="1"/>
        </xdr:cNvGrpSpPr>
      </xdr:nvGrpSpPr>
      <xdr:grpSpPr>
        <a:xfrm>
          <a:off x="559146" y="33982630"/>
          <a:ext cx="367788" cy="333975"/>
          <a:chOff x="5929446" y="4795882"/>
          <a:chExt cx="914400" cy="914400"/>
        </a:xfrm>
      </xdr:grpSpPr>
      <xdr:sp macro="" textlink="">
        <xdr:nvSpPr>
          <xdr:cNvPr id="98" name="Oval 97">
            <a:extLst>
              <a:ext uri="{FF2B5EF4-FFF2-40B4-BE49-F238E27FC236}">
                <a16:creationId xmlns:a16="http://schemas.microsoft.com/office/drawing/2014/main" id="{72E988EE-546E-4847-A588-5CE3AE4AE96B}"/>
              </a:ext>
            </a:extLst>
          </xdr:cNvPr>
          <xdr:cNvSpPr/>
        </xdr:nvSpPr>
        <xdr:spPr>
          <a:xfrm>
            <a:off x="5929446" y="4795882"/>
            <a:ext cx="914400" cy="914400"/>
          </a:xfrm>
          <a:prstGeom prst="ellipse">
            <a:avLst/>
          </a:prstGeom>
          <a:solidFill>
            <a:schemeClr val="accent3">
              <a:lumMod val="40000"/>
              <a:lumOff val="60000"/>
            </a:schemeClr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spcBef>
                <a:spcPts val="300"/>
              </a:spcBef>
              <a:spcAft>
                <a:spcPts val="300"/>
              </a:spcAft>
            </a:pPr>
            <a:endParaRPr lang="en-GB" sz="1600">
              <a:solidFill>
                <a:schemeClr val="bg1"/>
              </a:solidFill>
            </a:endParaRPr>
          </a:p>
        </xdr:txBody>
      </xdr:sp>
      <xdr:pic>
        <xdr:nvPicPr>
          <xdr:cNvPr id="99" name="Graphic 96">
            <a:extLst>
              <a:ext uri="{FF2B5EF4-FFF2-40B4-BE49-F238E27FC236}">
                <a16:creationId xmlns:a16="http://schemas.microsoft.com/office/drawing/2014/main" id="{B4595737-FA09-414A-94AF-6C66CB5CEF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6068046" y="4934482"/>
            <a:ext cx="637200" cy="637200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413696</xdr:colOff>
      <xdr:row>147</xdr:row>
      <xdr:rowOff>102951</xdr:rowOff>
    </xdr:from>
    <xdr:to>
      <xdr:col>1</xdr:col>
      <xdr:colOff>778309</xdr:colOff>
      <xdr:row>148</xdr:row>
      <xdr:rowOff>217132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231ACF12-AC43-42C4-BAFE-FD6B18F66B19}"/>
            </a:ext>
          </a:extLst>
        </xdr:cNvPr>
        <xdr:cNvGrpSpPr>
          <a:grpSpLocks noChangeAspect="1"/>
        </xdr:cNvGrpSpPr>
      </xdr:nvGrpSpPr>
      <xdr:grpSpPr>
        <a:xfrm>
          <a:off x="752363" y="34138951"/>
          <a:ext cx="364613" cy="339959"/>
          <a:chOff x="5472227" y="5216014"/>
          <a:chExt cx="914400" cy="914400"/>
        </a:xfrm>
      </xdr:grpSpPr>
      <xdr:sp macro="" textlink="">
        <xdr:nvSpPr>
          <xdr:cNvPr id="95" name="Oval 94">
            <a:extLst>
              <a:ext uri="{FF2B5EF4-FFF2-40B4-BE49-F238E27FC236}">
                <a16:creationId xmlns:a16="http://schemas.microsoft.com/office/drawing/2014/main" id="{802843D7-CE09-4A21-887C-75EA1E596C67}"/>
              </a:ext>
            </a:extLst>
          </xdr:cNvPr>
          <xdr:cNvSpPr/>
        </xdr:nvSpPr>
        <xdr:spPr>
          <a:xfrm>
            <a:off x="5472227" y="5216014"/>
            <a:ext cx="914400" cy="914400"/>
          </a:xfrm>
          <a:prstGeom prst="ellipse">
            <a:avLst/>
          </a:prstGeom>
          <a:solidFill>
            <a:schemeClr val="accent4">
              <a:lumMod val="40000"/>
              <a:lumOff val="60000"/>
            </a:schemeClr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spcBef>
                <a:spcPts val="300"/>
              </a:spcBef>
              <a:spcAft>
                <a:spcPts val="300"/>
              </a:spcAft>
            </a:pPr>
            <a:endParaRPr lang="en-GB" sz="1600">
              <a:solidFill>
                <a:schemeClr val="bg1"/>
              </a:solidFill>
            </a:endParaRPr>
          </a:p>
        </xdr:txBody>
      </xdr:sp>
      <xdr:sp macro="" textlink="">
        <xdr:nvSpPr>
          <xdr:cNvPr id="96" name="Freeform: Shape 95">
            <a:extLst>
              <a:ext uri="{FF2B5EF4-FFF2-40B4-BE49-F238E27FC236}">
                <a16:creationId xmlns:a16="http://schemas.microsoft.com/office/drawing/2014/main" id="{C42D5B0A-C606-4504-93D0-14B8D063924E}"/>
              </a:ext>
            </a:extLst>
          </xdr:cNvPr>
          <xdr:cNvSpPr/>
        </xdr:nvSpPr>
        <xdr:spPr>
          <a:xfrm>
            <a:off x="5601504" y="5345459"/>
            <a:ext cx="655846" cy="655510"/>
          </a:xfrm>
          <a:custGeom>
            <a:avLst/>
            <a:gdLst>
              <a:gd name="connsiteX0" fmla="*/ 653987 w 655846"/>
              <a:gd name="connsiteY0" fmla="*/ 297275 h 655510"/>
              <a:gd name="connsiteX1" fmla="*/ 642747 w 655846"/>
              <a:gd name="connsiteY1" fmla="*/ 290894 h 655510"/>
              <a:gd name="connsiteX2" fmla="*/ 382048 w 655846"/>
              <a:gd name="connsiteY2" fmla="*/ 290894 h 655510"/>
              <a:gd name="connsiteX3" fmla="*/ 384524 w 655846"/>
              <a:gd name="connsiteY3" fmla="*/ 275177 h 655510"/>
              <a:gd name="connsiteX4" fmla="*/ 511016 w 655846"/>
              <a:gd name="connsiteY4" fmla="*/ 275177 h 655510"/>
              <a:gd name="connsiteX5" fmla="*/ 524161 w 655846"/>
              <a:gd name="connsiteY5" fmla="*/ 262033 h 655510"/>
              <a:gd name="connsiteX6" fmla="*/ 511016 w 655846"/>
              <a:gd name="connsiteY6" fmla="*/ 248888 h 655510"/>
              <a:gd name="connsiteX7" fmla="*/ 383953 w 655846"/>
              <a:gd name="connsiteY7" fmla="*/ 248888 h 655510"/>
              <a:gd name="connsiteX8" fmla="*/ 356997 w 655846"/>
              <a:gd name="connsiteY8" fmla="*/ 185642 h 655510"/>
              <a:gd name="connsiteX9" fmla="*/ 447389 w 655846"/>
              <a:gd name="connsiteY9" fmla="*/ 95250 h 655510"/>
              <a:gd name="connsiteX10" fmla="*/ 451199 w 655846"/>
              <a:gd name="connsiteY10" fmla="*/ 86011 h 655510"/>
              <a:gd name="connsiteX11" fmla="*/ 447389 w 655846"/>
              <a:gd name="connsiteY11" fmla="*/ 76771 h 655510"/>
              <a:gd name="connsiteX12" fmla="*/ 428816 w 655846"/>
              <a:gd name="connsiteY12" fmla="*/ 76771 h 655510"/>
              <a:gd name="connsiteX13" fmla="*/ 338328 w 655846"/>
              <a:gd name="connsiteY13" fmla="*/ 167259 h 655510"/>
              <a:gd name="connsiteX14" fmla="*/ 275082 w 655846"/>
              <a:gd name="connsiteY14" fmla="*/ 140780 h 655510"/>
              <a:gd name="connsiteX15" fmla="*/ 275082 w 655846"/>
              <a:gd name="connsiteY15" fmla="*/ 13145 h 655510"/>
              <a:gd name="connsiteX16" fmla="*/ 261938 w 655846"/>
              <a:gd name="connsiteY16" fmla="*/ 0 h 655510"/>
              <a:gd name="connsiteX17" fmla="*/ 248793 w 655846"/>
              <a:gd name="connsiteY17" fmla="*/ 13145 h 655510"/>
              <a:gd name="connsiteX18" fmla="*/ 248793 w 655846"/>
              <a:gd name="connsiteY18" fmla="*/ 140399 h 655510"/>
              <a:gd name="connsiteX19" fmla="*/ 184404 w 655846"/>
              <a:gd name="connsiteY19" fmla="*/ 166021 h 655510"/>
              <a:gd name="connsiteX20" fmla="*/ 95345 w 655846"/>
              <a:gd name="connsiteY20" fmla="*/ 76771 h 655510"/>
              <a:gd name="connsiteX21" fmla="*/ 76772 w 655846"/>
              <a:gd name="connsiteY21" fmla="*/ 76771 h 655510"/>
              <a:gd name="connsiteX22" fmla="*/ 72961 w 655846"/>
              <a:gd name="connsiteY22" fmla="*/ 86011 h 655510"/>
              <a:gd name="connsiteX23" fmla="*/ 76772 w 655846"/>
              <a:gd name="connsiteY23" fmla="*/ 95250 h 655510"/>
              <a:gd name="connsiteX24" fmla="*/ 165640 w 655846"/>
              <a:gd name="connsiteY24" fmla="*/ 184118 h 655510"/>
              <a:gd name="connsiteX25" fmla="*/ 137351 w 655846"/>
              <a:gd name="connsiteY25" fmla="*/ 248888 h 655510"/>
              <a:gd name="connsiteX26" fmla="*/ 13145 w 655846"/>
              <a:gd name="connsiteY26" fmla="*/ 248888 h 655510"/>
              <a:gd name="connsiteX27" fmla="*/ 0 w 655846"/>
              <a:gd name="connsiteY27" fmla="*/ 262033 h 655510"/>
              <a:gd name="connsiteX28" fmla="*/ 13145 w 655846"/>
              <a:gd name="connsiteY28" fmla="*/ 275177 h 655510"/>
              <a:gd name="connsiteX29" fmla="*/ 136874 w 655846"/>
              <a:gd name="connsiteY29" fmla="*/ 275177 h 655510"/>
              <a:gd name="connsiteX30" fmla="*/ 163258 w 655846"/>
              <a:gd name="connsiteY30" fmla="*/ 342424 h 655510"/>
              <a:gd name="connsiteX31" fmla="*/ 76867 w 655846"/>
              <a:gd name="connsiteY31" fmla="*/ 428816 h 655510"/>
              <a:gd name="connsiteX32" fmla="*/ 73057 w 655846"/>
              <a:gd name="connsiteY32" fmla="*/ 438055 h 655510"/>
              <a:gd name="connsiteX33" fmla="*/ 76867 w 655846"/>
              <a:gd name="connsiteY33" fmla="*/ 447294 h 655510"/>
              <a:gd name="connsiteX34" fmla="*/ 86106 w 655846"/>
              <a:gd name="connsiteY34" fmla="*/ 451104 h 655510"/>
              <a:gd name="connsiteX35" fmla="*/ 95345 w 655846"/>
              <a:gd name="connsiteY35" fmla="*/ 447294 h 655510"/>
              <a:gd name="connsiteX36" fmla="*/ 181737 w 655846"/>
              <a:gd name="connsiteY36" fmla="*/ 360902 h 655510"/>
              <a:gd name="connsiteX37" fmla="*/ 238220 w 655846"/>
              <a:gd name="connsiteY37" fmla="*/ 385858 h 655510"/>
              <a:gd name="connsiteX38" fmla="*/ 103918 w 655846"/>
              <a:gd name="connsiteY38" fmla="*/ 636175 h 655510"/>
              <a:gd name="connsiteX39" fmla="*/ 104204 w 655846"/>
              <a:gd name="connsiteY39" fmla="*/ 649129 h 655510"/>
              <a:gd name="connsiteX40" fmla="*/ 115443 w 655846"/>
              <a:gd name="connsiteY40" fmla="*/ 655511 h 655510"/>
              <a:gd name="connsiteX41" fmla="*/ 461201 w 655846"/>
              <a:gd name="connsiteY41" fmla="*/ 655511 h 655510"/>
              <a:gd name="connsiteX42" fmla="*/ 472726 w 655846"/>
              <a:gd name="connsiteY42" fmla="*/ 648557 h 655510"/>
              <a:gd name="connsiteX43" fmla="*/ 654272 w 655846"/>
              <a:gd name="connsiteY43" fmla="*/ 310134 h 655510"/>
              <a:gd name="connsiteX44" fmla="*/ 653987 w 655846"/>
              <a:gd name="connsiteY44" fmla="*/ 297180 h 655510"/>
              <a:gd name="connsiteX45" fmla="*/ 507587 w 655846"/>
              <a:gd name="connsiteY45" fmla="*/ 317087 h 655510"/>
              <a:gd name="connsiteX46" fmla="*/ 466725 w 655846"/>
              <a:gd name="connsiteY46" fmla="*/ 393287 h 655510"/>
              <a:gd name="connsiteX47" fmla="*/ 373571 w 655846"/>
              <a:gd name="connsiteY47" fmla="*/ 393287 h 655510"/>
              <a:gd name="connsiteX48" fmla="*/ 414433 w 655846"/>
              <a:gd name="connsiteY48" fmla="*/ 317087 h 655510"/>
              <a:gd name="connsiteX49" fmla="*/ 507587 w 655846"/>
              <a:gd name="connsiteY49" fmla="*/ 317087 h 655510"/>
              <a:gd name="connsiteX50" fmla="*/ 514731 w 655846"/>
              <a:gd name="connsiteY50" fmla="*/ 514922 h 655510"/>
              <a:gd name="connsiteX51" fmla="*/ 431197 w 655846"/>
              <a:gd name="connsiteY51" fmla="*/ 514922 h 655510"/>
              <a:gd name="connsiteX52" fmla="*/ 482441 w 655846"/>
              <a:gd name="connsiteY52" fmla="*/ 419481 h 655510"/>
              <a:gd name="connsiteX53" fmla="*/ 565976 w 655846"/>
              <a:gd name="connsiteY53" fmla="*/ 419481 h 655510"/>
              <a:gd name="connsiteX54" fmla="*/ 514731 w 655846"/>
              <a:gd name="connsiteY54" fmla="*/ 514922 h 655510"/>
              <a:gd name="connsiteX55" fmla="*/ 401479 w 655846"/>
              <a:gd name="connsiteY55" fmla="*/ 514922 h 655510"/>
              <a:gd name="connsiteX56" fmla="*/ 308324 w 655846"/>
              <a:gd name="connsiteY56" fmla="*/ 514922 h 655510"/>
              <a:gd name="connsiteX57" fmla="*/ 359569 w 655846"/>
              <a:gd name="connsiteY57" fmla="*/ 419481 h 655510"/>
              <a:gd name="connsiteX58" fmla="*/ 452723 w 655846"/>
              <a:gd name="connsiteY58" fmla="*/ 419481 h 655510"/>
              <a:gd name="connsiteX59" fmla="*/ 401479 w 655846"/>
              <a:gd name="connsiteY59" fmla="*/ 514922 h 655510"/>
              <a:gd name="connsiteX60" fmla="*/ 304991 w 655846"/>
              <a:gd name="connsiteY60" fmla="*/ 317087 h 655510"/>
              <a:gd name="connsiteX61" fmla="*/ 384715 w 655846"/>
              <a:gd name="connsiteY61" fmla="*/ 317087 h 655510"/>
              <a:gd name="connsiteX62" fmla="*/ 343852 w 655846"/>
              <a:gd name="connsiteY62" fmla="*/ 393287 h 655510"/>
              <a:gd name="connsiteX63" fmla="*/ 264128 w 655846"/>
              <a:gd name="connsiteY63" fmla="*/ 393287 h 655510"/>
              <a:gd name="connsiteX64" fmla="*/ 304991 w 655846"/>
              <a:gd name="connsiteY64" fmla="*/ 317087 h 655510"/>
              <a:gd name="connsiteX65" fmla="*/ 250031 w 655846"/>
              <a:gd name="connsiteY65" fmla="*/ 419481 h 655510"/>
              <a:gd name="connsiteX66" fmla="*/ 329756 w 655846"/>
              <a:gd name="connsiteY66" fmla="*/ 419481 h 655510"/>
              <a:gd name="connsiteX67" fmla="*/ 278511 w 655846"/>
              <a:gd name="connsiteY67" fmla="*/ 514922 h 655510"/>
              <a:gd name="connsiteX68" fmla="*/ 198787 w 655846"/>
              <a:gd name="connsiteY68" fmla="*/ 514922 h 655510"/>
              <a:gd name="connsiteX69" fmla="*/ 250031 w 655846"/>
              <a:gd name="connsiteY69" fmla="*/ 419481 h 655510"/>
              <a:gd name="connsiteX70" fmla="*/ 162592 w 655846"/>
              <a:gd name="connsiteY70" fmla="*/ 264128 h 655510"/>
              <a:gd name="connsiteX71" fmla="*/ 260699 w 655846"/>
              <a:gd name="connsiteY71" fmla="*/ 166021 h 655510"/>
              <a:gd name="connsiteX72" fmla="*/ 358807 w 655846"/>
              <a:gd name="connsiteY72" fmla="*/ 264128 h 655510"/>
              <a:gd name="connsiteX73" fmla="*/ 354902 w 655846"/>
              <a:gd name="connsiteY73" fmla="*/ 290894 h 655510"/>
              <a:gd name="connsiteX74" fmla="*/ 297085 w 655846"/>
              <a:gd name="connsiteY74" fmla="*/ 290894 h 655510"/>
              <a:gd name="connsiteX75" fmla="*/ 285560 w 655846"/>
              <a:gd name="connsiteY75" fmla="*/ 297847 h 655510"/>
              <a:gd name="connsiteX76" fmla="*/ 251555 w 655846"/>
              <a:gd name="connsiteY76" fmla="*/ 361188 h 655510"/>
              <a:gd name="connsiteX77" fmla="*/ 162592 w 655846"/>
              <a:gd name="connsiteY77" fmla="*/ 264224 h 655510"/>
              <a:gd name="connsiteX78" fmla="*/ 184785 w 655846"/>
              <a:gd name="connsiteY78" fmla="*/ 541115 h 655510"/>
              <a:gd name="connsiteX79" fmla="*/ 264509 w 655846"/>
              <a:gd name="connsiteY79" fmla="*/ 541115 h 655510"/>
              <a:gd name="connsiteX80" fmla="*/ 217170 w 655846"/>
              <a:gd name="connsiteY80" fmla="*/ 629317 h 655510"/>
              <a:gd name="connsiteX81" fmla="*/ 137351 w 655846"/>
              <a:gd name="connsiteY81" fmla="*/ 629317 h 655510"/>
              <a:gd name="connsiteX82" fmla="*/ 184690 w 655846"/>
              <a:gd name="connsiteY82" fmla="*/ 541115 h 655510"/>
              <a:gd name="connsiteX83" fmla="*/ 246983 w 655846"/>
              <a:gd name="connsiteY83" fmla="*/ 629317 h 655510"/>
              <a:gd name="connsiteX84" fmla="*/ 294323 w 655846"/>
              <a:gd name="connsiteY84" fmla="*/ 541115 h 655510"/>
              <a:gd name="connsiteX85" fmla="*/ 387477 w 655846"/>
              <a:gd name="connsiteY85" fmla="*/ 541115 h 655510"/>
              <a:gd name="connsiteX86" fmla="*/ 340138 w 655846"/>
              <a:gd name="connsiteY86" fmla="*/ 629317 h 655510"/>
              <a:gd name="connsiteX87" fmla="*/ 246983 w 655846"/>
              <a:gd name="connsiteY87" fmla="*/ 629317 h 655510"/>
              <a:gd name="connsiteX88" fmla="*/ 453485 w 655846"/>
              <a:gd name="connsiteY88" fmla="*/ 629317 h 655510"/>
              <a:gd name="connsiteX89" fmla="*/ 369951 w 655846"/>
              <a:gd name="connsiteY89" fmla="*/ 629317 h 655510"/>
              <a:gd name="connsiteX90" fmla="*/ 417290 w 655846"/>
              <a:gd name="connsiteY90" fmla="*/ 541115 h 655510"/>
              <a:gd name="connsiteX91" fmla="*/ 500825 w 655846"/>
              <a:gd name="connsiteY91" fmla="*/ 541115 h 655510"/>
              <a:gd name="connsiteX92" fmla="*/ 453485 w 655846"/>
              <a:gd name="connsiteY92" fmla="*/ 629317 h 655510"/>
              <a:gd name="connsiteX93" fmla="*/ 580073 w 655846"/>
              <a:gd name="connsiteY93" fmla="*/ 393287 h 655510"/>
              <a:gd name="connsiteX94" fmla="*/ 496538 w 655846"/>
              <a:gd name="connsiteY94" fmla="*/ 393287 h 655510"/>
              <a:gd name="connsiteX95" fmla="*/ 537401 w 655846"/>
              <a:gd name="connsiteY95" fmla="*/ 317087 h 655510"/>
              <a:gd name="connsiteX96" fmla="*/ 620935 w 655846"/>
              <a:gd name="connsiteY96" fmla="*/ 317087 h 655510"/>
              <a:gd name="connsiteX97" fmla="*/ 580073 w 655846"/>
              <a:gd name="connsiteY97" fmla="*/ 393287 h 6555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</a:cxnLst>
            <a:rect l="l" t="t" r="r" b="b"/>
            <a:pathLst>
              <a:path w="655846" h="655510">
                <a:moveTo>
                  <a:pt x="653987" y="297275"/>
                </a:moveTo>
                <a:cubicBezTo>
                  <a:pt x="651605" y="293275"/>
                  <a:pt x="647319" y="290894"/>
                  <a:pt x="642747" y="290894"/>
                </a:cubicBezTo>
                <a:lnTo>
                  <a:pt x="382048" y="290894"/>
                </a:lnTo>
                <a:cubicBezTo>
                  <a:pt x="383191" y="285750"/>
                  <a:pt x="384048" y="280416"/>
                  <a:pt x="384524" y="275177"/>
                </a:cubicBezTo>
                <a:lnTo>
                  <a:pt x="511016" y="275177"/>
                </a:lnTo>
                <a:cubicBezTo>
                  <a:pt x="518255" y="275177"/>
                  <a:pt x="524161" y="269272"/>
                  <a:pt x="524161" y="262033"/>
                </a:cubicBezTo>
                <a:cubicBezTo>
                  <a:pt x="524161" y="254794"/>
                  <a:pt x="518255" y="248888"/>
                  <a:pt x="511016" y="248888"/>
                </a:cubicBezTo>
                <a:lnTo>
                  <a:pt x="383953" y="248888"/>
                </a:lnTo>
                <a:cubicBezTo>
                  <a:pt x="381000" y="225076"/>
                  <a:pt x="371475" y="203359"/>
                  <a:pt x="356997" y="185642"/>
                </a:cubicBezTo>
                <a:lnTo>
                  <a:pt x="447389" y="95250"/>
                </a:lnTo>
                <a:cubicBezTo>
                  <a:pt x="449961" y="92678"/>
                  <a:pt x="451199" y="89345"/>
                  <a:pt x="451199" y="86011"/>
                </a:cubicBezTo>
                <a:cubicBezTo>
                  <a:pt x="451199" y="82677"/>
                  <a:pt x="449961" y="79343"/>
                  <a:pt x="447389" y="76771"/>
                </a:cubicBezTo>
                <a:cubicBezTo>
                  <a:pt x="442246" y="71628"/>
                  <a:pt x="433959" y="71628"/>
                  <a:pt x="428816" y="76771"/>
                </a:cubicBezTo>
                <a:lnTo>
                  <a:pt x="338328" y="167259"/>
                </a:lnTo>
                <a:cubicBezTo>
                  <a:pt x="320612" y="152972"/>
                  <a:pt x="298895" y="143542"/>
                  <a:pt x="275082" y="140780"/>
                </a:cubicBezTo>
                <a:lnTo>
                  <a:pt x="275082" y="13145"/>
                </a:lnTo>
                <a:cubicBezTo>
                  <a:pt x="275082" y="5906"/>
                  <a:pt x="269177" y="0"/>
                  <a:pt x="261938" y="0"/>
                </a:cubicBezTo>
                <a:cubicBezTo>
                  <a:pt x="254699" y="0"/>
                  <a:pt x="248793" y="5906"/>
                  <a:pt x="248793" y="13145"/>
                </a:cubicBezTo>
                <a:lnTo>
                  <a:pt x="248793" y="140399"/>
                </a:lnTo>
                <a:cubicBezTo>
                  <a:pt x="224600" y="142685"/>
                  <a:pt x="202502" y="151924"/>
                  <a:pt x="184404" y="166021"/>
                </a:cubicBezTo>
                <a:lnTo>
                  <a:pt x="95345" y="76771"/>
                </a:lnTo>
                <a:cubicBezTo>
                  <a:pt x="90202" y="71628"/>
                  <a:pt x="81915" y="71628"/>
                  <a:pt x="76772" y="76771"/>
                </a:cubicBezTo>
                <a:cubicBezTo>
                  <a:pt x="74200" y="79343"/>
                  <a:pt x="72961" y="82677"/>
                  <a:pt x="72961" y="86011"/>
                </a:cubicBezTo>
                <a:cubicBezTo>
                  <a:pt x="72961" y="89345"/>
                  <a:pt x="74200" y="92678"/>
                  <a:pt x="76772" y="95250"/>
                </a:cubicBezTo>
                <a:lnTo>
                  <a:pt x="165640" y="184118"/>
                </a:lnTo>
                <a:cubicBezTo>
                  <a:pt x="150495" y="202121"/>
                  <a:pt x="140399" y="224409"/>
                  <a:pt x="137351" y="248888"/>
                </a:cubicBezTo>
                <a:lnTo>
                  <a:pt x="13145" y="248888"/>
                </a:lnTo>
                <a:cubicBezTo>
                  <a:pt x="5906" y="248888"/>
                  <a:pt x="0" y="254794"/>
                  <a:pt x="0" y="262033"/>
                </a:cubicBezTo>
                <a:cubicBezTo>
                  <a:pt x="0" y="269272"/>
                  <a:pt x="5906" y="275177"/>
                  <a:pt x="13145" y="275177"/>
                </a:cubicBezTo>
                <a:lnTo>
                  <a:pt x="136874" y="275177"/>
                </a:lnTo>
                <a:cubicBezTo>
                  <a:pt x="138970" y="300799"/>
                  <a:pt x="148495" y="323945"/>
                  <a:pt x="163258" y="342424"/>
                </a:cubicBezTo>
                <a:lnTo>
                  <a:pt x="76867" y="428816"/>
                </a:lnTo>
                <a:cubicBezTo>
                  <a:pt x="74295" y="431387"/>
                  <a:pt x="73057" y="434721"/>
                  <a:pt x="73057" y="438055"/>
                </a:cubicBezTo>
                <a:cubicBezTo>
                  <a:pt x="73057" y="441389"/>
                  <a:pt x="74295" y="444722"/>
                  <a:pt x="76867" y="447294"/>
                </a:cubicBezTo>
                <a:cubicBezTo>
                  <a:pt x="79439" y="449866"/>
                  <a:pt x="82772" y="451104"/>
                  <a:pt x="86106" y="451104"/>
                </a:cubicBezTo>
                <a:cubicBezTo>
                  <a:pt x="89440" y="451104"/>
                  <a:pt x="92774" y="449866"/>
                  <a:pt x="95345" y="447294"/>
                </a:cubicBezTo>
                <a:lnTo>
                  <a:pt x="181737" y="360902"/>
                </a:lnTo>
                <a:cubicBezTo>
                  <a:pt x="197644" y="373761"/>
                  <a:pt x="216980" y="382524"/>
                  <a:pt x="238220" y="385858"/>
                </a:cubicBezTo>
                <a:lnTo>
                  <a:pt x="103918" y="636175"/>
                </a:lnTo>
                <a:cubicBezTo>
                  <a:pt x="101727" y="640271"/>
                  <a:pt x="101822" y="645128"/>
                  <a:pt x="104204" y="649129"/>
                </a:cubicBezTo>
                <a:cubicBezTo>
                  <a:pt x="106585" y="653129"/>
                  <a:pt x="110871" y="655511"/>
                  <a:pt x="115443" y="655511"/>
                </a:cubicBezTo>
                <a:lnTo>
                  <a:pt x="461201" y="655511"/>
                </a:lnTo>
                <a:cubicBezTo>
                  <a:pt x="466058" y="655511"/>
                  <a:pt x="470440" y="652844"/>
                  <a:pt x="472726" y="648557"/>
                </a:cubicBezTo>
                <a:lnTo>
                  <a:pt x="654272" y="310134"/>
                </a:lnTo>
                <a:cubicBezTo>
                  <a:pt x="656463" y="306038"/>
                  <a:pt x="656368" y="301181"/>
                  <a:pt x="653987" y="297180"/>
                </a:cubicBezTo>
                <a:close/>
                <a:moveTo>
                  <a:pt x="507587" y="317087"/>
                </a:moveTo>
                <a:lnTo>
                  <a:pt x="466725" y="393287"/>
                </a:lnTo>
                <a:lnTo>
                  <a:pt x="373571" y="393287"/>
                </a:lnTo>
                <a:lnTo>
                  <a:pt x="414433" y="317087"/>
                </a:lnTo>
                <a:lnTo>
                  <a:pt x="507587" y="317087"/>
                </a:lnTo>
                <a:close/>
                <a:moveTo>
                  <a:pt x="514731" y="514922"/>
                </a:moveTo>
                <a:lnTo>
                  <a:pt x="431197" y="514922"/>
                </a:lnTo>
                <a:lnTo>
                  <a:pt x="482441" y="419481"/>
                </a:lnTo>
                <a:lnTo>
                  <a:pt x="565976" y="419481"/>
                </a:lnTo>
                <a:lnTo>
                  <a:pt x="514731" y="514922"/>
                </a:lnTo>
                <a:close/>
                <a:moveTo>
                  <a:pt x="401479" y="514922"/>
                </a:moveTo>
                <a:lnTo>
                  <a:pt x="308324" y="514922"/>
                </a:lnTo>
                <a:lnTo>
                  <a:pt x="359569" y="419481"/>
                </a:lnTo>
                <a:lnTo>
                  <a:pt x="452723" y="419481"/>
                </a:lnTo>
                <a:lnTo>
                  <a:pt x="401479" y="514922"/>
                </a:lnTo>
                <a:close/>
                <a:moveTo>
                  <a:pt x="304991" y="317087"/>
                </a:moveTo>
                <a:lnTo>
                  <a:pt x="384715" y="317087"/>
                </a:lnTo>
                <a:lnTo>
                  <a:pt x="343852" y="393287"/>
                </a:lnTo>
                <a:lnTo>
                  <a:pt x="264128" y="393287"/>
                </a:lnTo>
                <a:lnTo>
                  <a:pt x="304991" y="317087"/>
                </a:lnTo>
                <a:close/>
                <a:moveTo>
                  <a:pt x="250031" y="419481"/>
                </a:moveTo>
                <a:lnTo>
                  <a:pt x="329756" y="419481"/>
                </a:lnTo>
                <a:lnTo>
                  <a:pt x="278511" y="514922"/>
                </a:lnTo>
                <a:lnTo>
                  <a:pt x="198787" y="514922"/>
                </a:lnTo>
                <a:lnTo>
                  <a:pt x="250031" y="419481"/>
                </a:lnTo>
                <a:close/>
                <a:moveTo>
                  <a:pt x="162592" y="264128"/>
                </a:moveTo>
                <a:cubicBezTo>
                  <a:pt x="162592" y="210026"/>
                  <a:pt x="206597" y="166021"/>
                  <a:pt x="260699" y="166021"/>
                </a:cubicBezTo>
                <a:cubicBezTo>
                  <a:pt x="314801" y="166021"/>
                  <a:pt x="358807" y="210026"/>
                  <a:pt x="358807" y="264128"/>
                </a:cubicBezTo>
                <a:cubicBezTo>
                  <a:pt x="358807" y="273272"/>
                  <a:pt x="357378" y="282226"/>
                  <a:pt x="354902" y="290894"/>
                </a:cubicBezTo>
                <a:lnTo>
                  <a:pt x="297085" y="290894"/>
                </a:lnTo>
                <a:cubicBezTo>
                  <a:pt x="292227" y="290894"/>
                  <a:pt x="287846" y="293561"/>
                  <a:pt x="285560" y="297847"/>
                </a:cubicBezTo>
                <a:lnTo>
                  <a:pt x="251555" y="361188"/>
                </a:lnTo>
                <a:cubicBezTo>
                  <a:pt x="201168" y="358045"/>
                  <a:pt x="162592" y="316611"/>
                  <a:pt x="162592" y="264224"/>
                </a:cubicBezTo>
                <a:close/>
                <a:moveTo>
                  <a:pt x="184785" y="541115"/>
                </a:moveTo>
                <a:lnTo>
                  <a:pt x="264509" y="541115"/>
                </a:lnTo>
                <a:lnTo>
                  <a:pt x="217170" y="629317"/>
                </a:lnTo>
                <a:lnTo>
                  <a:pt x="137351" y="629317"/>
                </a:lnTo>
                <a:lnTo>
                  <a:pt x="184690" y="541115"/>
                </a:lnTo>
                <a:close/>
                <a:moveTo>
                  <a:pt x="246983" y="629317"/>
                </a:moveTo>
                <a:lnTo>
                  <a:pt x="294323" y="541115"/>
                </a:lnTo>
                <a:lnTo>
                  <a:pt x="387477" y="541115"/>
                </a:lnTo>
                <a:lnTo>
                  <a:pt x="340138" y="629317"/>
                </a:lnTo>
                <a:lnTo>
                  <a:pt x="246983" y="629317"/>
                </a:lnTo>
                <a:close/>
                <a:moveTo>
                  <a:pt x="453485" y="629317"/>
                </a:moveTo>
                <a:lnTo>
                  <a:pt x="369951" y="629317"/>
                </a:lnTo>
                <a:lnTo>
                  <a:pt x="417290" y="541115"/>
                </a:lnTo>
                <a:lnTo>
                  <a:pt x="500825" y="541115"/>
                </a:lnTo>
                <a:lnTo>
                  <a:pt x="453485" y="629317"/>
                </a:lnTo>
                <a:close/>
                <a:moveTo>
                  <a:pt x="580073" y="393287"/>
                </a:moveTo>
                <a:lnTo>
                  <a:pt x="496538" y="393287"/>
                </a:lnTo>
                <a:lnTo>
                  <a:pt x="537401" y="317087"/>
                </a:lnTo>
                <a:lnTo>
                  <a:pt x="620935" y="317087"/>
                </a:lnTo>
                <a:lnTo>
                  <a:pt x="580073" y="393287"/>
                </a:lnTo>
                <a:close/>
              </a:path>
            </a:pathLst>
          </a:custGeom>
          <a:solidFill>
            <a:schemeClr val="tx1"/>
          </a:solidFill>
          <a:ln w="952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  <xdr:twoCellAnchor editAs="oneCell">
    <xdr:from>
      <xdr:col>1</xdr:col>
      <xdr:colOff>297584</xdr:colOff>
      <xdr:row>171</xdr:row>
      <xdr:rowOff>32516</xdr:rowOff>
    </xdr:from>
    <xdr:to>
      <xdr:col>1</xdr:col>
      <xdr:colOff>664479</xdr:colOff>
      <xdr:row>172</xdr:row>
      <xdr:rowOff>170537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698BACE7-DF71-481A-B3E7-9580FFC9EC4A}"/>
            </a:ext>
          </a:extLst>
        </xdr:cNvPr>
        <xdr:cNvGrpSpPr>
          <a:grpSpLocks/>
        </xdr:cNvGrpSpPr>
      </xdr:nvGrpSpPr>
      <xdr:grpSpPr>
        <a:xfrm>
          <a:off x="636251" y="39487183"/>
          <a:ext cx="366895" cy="363798"/>
          <a:chOff x="7025492" y="5073082"/>
          <a:chExt cx="914400" cy="914400"/>
        </a:xfrm>
      </xdr:grpSpPr>
      <xdr:sp macro="" textlink="">
        <xdr:nvSpPr>
          <xdr:cNvPr id="90" name="Oval 89">
            <a:extLst>
              <a:ext uri="{FF2B5EF4-FFF2-40B4-BE49-F238E27FC236}">
                <a16:creationId xmlns:a16="http://schemas.microsoft.com/office/drawing/2014/main" id="{23AAB976-868F-4983-919B-23A3F410A7C7}"/>
              </a:ext>
            </a:extLst>
          </xdr:cNvPr>
          <xdr:cNvSpPr/>
        </xdr:nvSpPr>
        <xdr:spPr>
          <a:xfrm>
            <a:off x="7025492" y="5073082"/>
            <a:ext cx="914400" cy="914400"/>
          </a:xfrm>
          <a:prstGeom prst="ellipse">
            <a:avLst/>
          </a:prstGeom>
          <a:solidFill>
            <a:schemeClr val="accent6">
              <a:lumMod val="40000"/>
              <a:lumOff val="60000"/>
            </a:schemeClr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spcBef>
                <a:spcPts val="300"/>
              </a:spcBef>
              <a:spcAft>
                <a:spcPts val="300"/>
              </a:spcAft>
            </a:pPr>
            <a:endParaRPr lang="en-GB" sz="1600">
              <a:solidFill>
                <a:schemeClr val="bg1"/>
              </a:solidFill>
            </a:endParaRPr>
          </a:p>
        </xdr:txBody>
      </xdr:sp>
      <xdr:grpSp>
        <xdr:nvGrpSpPr>
          <xdr:cNvPr id="91" name="Group 90">
            <a:extLst>
              <a:ext uri="{FF2B5EF4-FFF2-40B4-BE49-F238E27FC236}">
                <a16:creationId xmlns:a16="http://schemas.microsoft.com/office/drawing/2014/main" id="{DA14BA91-B7B1-4B3A-B4E3-CEE51E2223E8}"/>
              </a:ext>
            </a:extLst>
          </xdr:cNvPr>
          <xdr:cNvGrpSpPr>
            <a:grpSpLocks noChangeAspect="1"/>
          </xdr:cNvGrpSpPr>
        </xdr:nvGrpSpPr>
        <xdr:grpSpPr>
          <a:xfrm>
            <a:off x="7227801" y="5206264"/>
            <a:ext cx="509782" cy="647997"/>
            <a:chOff x="9076572" y="5123951"/>
            <a:chExt cx="656266" cy="834201"/>
          </a:xfrm>
          <a:solidFill>
            <a:schemeClr val="tx1"/>
          </a:solidFill>
        </xdr:grpSpPr>
        <xdr:sp macro="" textlink="">
          <xdr:nvSpPr>
            <xdr:cNvPr id="92" name="Freeform: Shape 91">
              <a:extLst>
                <a:ext uri="{FF2B5EF4-FFF2-40B4-BE49-F238E27FC236}">
                  <a16:creationId xmlns:a16="http://schemas.microsoft.com/office/drawing/2014/main" id="{29BB03A1-F9AD-4821-A506-70ED6B13AF73}"/>
                </a:ext>
              </a:extLst>
            </xdr:cNvPr>
            <xdr:cNvSpPr/>
          </xdr:nvSpPr>
          <xdr:spPr>
            <a:xfrm>
              <a:off x="9076572" y="5869035"/>
              <a:ext cx="656266" cy="89117"/>
            </a:xfrm>
            <a:custGeom>
              <a:avLst/>
              <a:gdLst>
                <a:gd name="connsiteX0" fmla="*/ 485514 w 656266"/>
                <a:gd name="connsiteY0" fmla="*/ 32575 h 89117"/>
                <a:gd name="connsiteX1" fmla="*/ 514851 w 656266"/>
                <a:gd name="connsiteY1" fmla="*/ 64579 h 89117"/>
                <a:gd name="connsiteX2" fmla="*/ 570477 w 656266"/>
                <a:gd name="connsiteY2" fmla="*/ 89059 h 89117"/>
                <a:gd name="connsiteX3" fmla="*/ 618007 w 656266"/>
                <a:gd name="connsiteY3" fmla="*/ 72104 h 89117"/>
                <a:gd name="connsiteX4" fmla="*/ 651440 w 656266"/>
                <a:gd name="connsiteY4" fmla="*/ 44767 h 89117"/>
                <a:gd name="connsiteX5" fmla="*/ 653250 w 656266"/>
                <a:gd name="connsiteY5" fmla="*/ 26289 h 89117"/>
                <a:gd name="connsiteX6" fmla="*/ 634771 w 656266"/>
                <a:gd name="connsiteY6" fmla="*/ 24479 h 89117"/>
                <a:gd name="connsiteX7" fmla="*/ 601338 w 656266"/>
                <a:gd name="connsiteY7" fmla="*/ 51816 h 89117"/>
                <a:gd name="connsiteX8" fmla="*/ 534092 w 656266"/>
                <a:gd name="connsiteY8" fmla="*/ 46863 h 89117"/>
                <a:gd name="connsiteX9" fmla="*/ 495039 w 656266"/>
                <a:gd name="connsiteY9" fmla="*/ 4286 h 89117"/>
                <a:gd name="connsiteX10" fmla="*/ 485324 w 656266"/>
                <a:gd name="connsiteY10" fmla="*/ 0 h 89117"/>
                <a:gd name="connsiteX11" fmla="*/ 475608 w 656266"/>
                <a:gd name="connsiteY11" fmla="*/ 4286 h 89117"/>
                <a:gd name="connsiteX12" fmla="*/ 442842 w 656266"/>
                <a:gd name="connsiteY12" fmla="*/ 40100 h 89117"/>
                <a:gd name="connsiteX13" fmla="*/ 406552 w 656266"/>
                <a:gd name="connsiteY13" fmla="*/ 56197 h 89117"/>
                <a:gd name="connsiteX14" fmla="*/ 370262 w 656266"/>
                <a:gd name="connsiteY14" fmla="*/ 40100 h 89117"/>
                <a:gd name="connsiteX15" fmla="*/ 337591 w 656266"/>
                <a:gd name="connsiteY15" fmla="*/ 4286 h 89117"/>
                <a:gd name="connsiteX16" fmla="*/ 327876 w 656266"/>
                <a:gd name="connsiteY16" fmla="*/ 0 h 89117"/>
                <a:gd name="connsiteX17" fmla="*/ 318160 w 656266"/>
                <a:gd name="connsiteY17" fmla="*/ 4286 h 89117"/>
                <a:gd name="connsiteX18" fmla="*/ 285489 w 656266"/>
                <a:gd name="connsiteY18" fmla="*/ 40100 h 89117"/>
                <a:gd name="connsiteX19" fmla="*/ 249199 w 656266"/>
                <a:gd name="connsiteY19" fmla="*/ 56293 h 89117"/>
                <a:gd name="connsiteX20" fmla="*/ 249199 w 656266"/>
                <a:gd name="connsiteY20" fmla="*/ 56293 h 89117"/>
                <a:gd name="connsiteX21" fmla="*/ 212909 w 656266"/>
                <a:gd name="connsiteY21" fmla="*/ 40195 h 89117"/>
                <a:gd name="connsiteX22" fmla="*/ 180238 w 656266"/>
                <a:gd name="connsiteY22" fmla="*/ 4381 h 89117"/>
                <a:gd name="connsiteX23" fmla="*/ 170523 w 656266"/>
                <a:gd name="connsiteY23" fmla="*/ 95 h 89117"/>
                <a:gd name="connsiteX24" fmla="*/ 160807 w 656266"/>
                <a:gd name="connsiteY24" fmla="*/ 4381 h 89117"/>
                <a:gd name="connsiteX25" fmla="*/ 121945 w 656266"/>
                <a:gd name="connsiteY25" fmla="*/ 46863 h 89117"/>
                <a:gd name="connsiteX26" fmla="*/ 54699 w 656266"/>
                <a:gd name="connsiteY26" fmla="*/ 51816 h 89117"/>
                <a:gd name="connsiteX27" fmla="*/ 21456 w 656266"/>
                <a:gd name="connsiteY27" fmla="*/ 24574 h 89117"/>
                <a:gd name="connsiteX28" fmla="*/ 2978 w 656266"/>
                <a:gd name="connsiteY28" fmla="*/ 26384 h 89117"/>
                <a:gd name="connsiteX29" fmla="*/ 4788 w 656266"/>
                <a:gd name="connsiteY29" fmla="*/ 44863 h 89117"/>
                <a:gd name="connsiteX30" fmla="*/ 38030 w 656266"/>
                <a:gd name="connsiteY30" fmla="*/ 72104 h 89117"/>
                <a:gd name="connsiteX31" fmla="*/ 141281 w 656266"/>
                <a:gd name="connsiteY31" fmla="*/ 64579 h 89117"/>
                <a:gd name="connsiteX32" fmla="*/ 170427 w 656266"/>
                <a:gd name="connsiteY32" fmla="*/ 32671 h 89117"/>
                <a:gd name="connsiteX33" fmla="*/ 193478 w 656266"/>
                <a:gd name="connsiteY33" fmla="*/ 57817 h 89117"/>
                <a:gd name="connsiteX34" fmla="*/ 249104 w 656266"/>
                <a:gd name="connsiteY34" fmla="*/ 82487 h 89117"/>
                <a:gd name="connsiteX35" fmla="*/ 249104 w 656266"/>
                <a:gd name="connsiteY35" fmla="*/ 82487 h 89117"/>
                <a:gd name="connsiteX36" fmla="*/ 304730 w 656266"/>
                <a:gd name="connsiteY36" fmla="*/ 57817 h 89117"/>
                <a:gd name="connsiteX37" fmla="*/ 327780 w 656266"/>
                <a:gd name="connsiteY37" fmla="*/ 32671 h 89117"/>
                <a:gd name="connsiteX38" fmla="*/ 350831 w 656266"/>
                <a:gd name="connsiteY38" fmla="*/ 57817 h 89117"/>
                <a:gd name="connsiteX39" fmla="*/ 406457 w 656266"/>
                <a:gd name="connsiteY39" fmla="*/ 82487 h 89117"/>
                <a:gd name="connsiteX40" fmla="*/ 406457 w 656266"/>
                <a:gd name="connsiteY40" fmla="*/ 82487 h 89117"/>
                <a:gd name="connsiteX41" fmla="*/ 462083 w 656266"/>
                <a:gd name="connsiteY41" fmla="*/ 57817 h 89117"/>
                <a:gd name="connsiteX42" fmla="*/ 485133 w 656266"/>
                <a:gd name="connsiteY42" fmla="*/ 32575 h 8911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</a:cxnLst>
              <a:rect l="l" t="t" r="r" b="b"/>
              <a:pathLst>
                <a:path w="656266" h="89117">
                  <a:moveTo>
                    <a:pt x="485514" y="32575"/>
                  </a:moveTo>
                  <a:lnTo>
                    <a:pt x="514851" y="64579"/>
                  </a:lnTo>
                  <a:cubicBezTo>
                    <a:pt x="529710" y="80772"/>
                    <a:pt x="550094" y="89059"/>
                    <a:pt x="570477" y="89059"/>
                  </a:cubicBezTo>
                  <a:cubicBezTo>
                    <a:pt x="587241" y="89059"/>
                    <a:pt x="604101" y="83534"/>
                    <a:pt x="618007" y="72104"/>
                  </a:cubicBezTo>
                  <a:lnTo>
                    <a:pt x="651440" y="44767"/>
                  </a:lnTo>
                  <a:cubicBezTo>
                    <a:pt x="657060" y="40195"/>
                    <a:pt x="657917" y="31909"/>
                    <a:pt x="653250" y="26289"/>
                  </a:cubicBezTo>
                  <a:cubicBezTo>
                    <a:pt x="648678" y="20669"/>
                    <a:pt x="640391" y="19812"/>
                    <a:pt x="634771" y="24479"/>
                  </a:cubicBezTo>
                  <a:lnTo>
                    <a:pt x="601338" y="51816"/>
                  </a:lnTo>
                  <a:cubicBezTo>
                    <a:pt x="580955" y="68485"/>
                    <a:pt x="551999" y="66389"/>
                    <a:pt x="534092" y="46863"/>
                  </a:cubicBezTo>
                  <a:lnTo>
                    <a:pt x="495039" y="4286"/>
                  </a:lnTo>
                  <a:cubicBezTo>
                    <a:pt x="492563" y="1619"/>
                    <a:pt x="489039" y="0"/>
                    <a:pt x="485324" y="0"/>
                  </a:cubicBezTo>
                  <a:cubicBezTo>
                    <a:pt x="481609" y="0"/>
                    <a:pt x="478085" y="1524"/>
                    <a:pt x="475608" y="4286"/>
                  </a:cubicBezTo>
                  <a:lnTo>
                    <a:pt x="442842" y="40100"/>
                  </a:lnTo>
                  <a:cubicBezTo>
                    <a:pt x="433317" y="50482"/>
                    <a:pt x="420458" y="56197"/>
                    <a:pt x="406552" y="56197"/>
                  </a:cubicBezTo>
                  <a:cubicBezTo>
                    <a:pt x="392646" y="56197"/>
                    <a:pt x="379787" y="50482"/>
                    <a:pt x="370262" y="40100"/>
                  </a:cubicBezTo>
                  <a:lnTo>
                    <a:pt x="337591" y="4286"/>
                  </a:lnTo>
                  <a:cubicBezTo>
                    <a:pt x="335115" y="1524"/>
                    <a:pt x="331590" y="0"/>
                    <a:pt x="327876" y="0"/>
                  </a:cubicBezTo>
                  <a:cubicBezTo>
                    <a:pt x="324161" y="0"/>
                    <a:pt x="320637" y="1524"/>
                    <a:pt x="318160" y="4286"/>
                  </a:cubicBezTo>
                  <a:lnTo>
                    <a:pt x="285489" y="40100"/>
                  </a:lnTo>
                  <a:cubicBezTo>
                    <a:pt x="275964" y="50482"/>
                    <a:pt x="263106" y="56293"/>
                    <a:pt x="249199" y="56293"/>
                  </a:cubicBezTo>
                  <a:lnTo>
                    <a:pt x="249199" y="56293"/>
                  </a:lnTo>
                  <a:cubicBezTo>
                    <a:pt x="235293" y="56293"/>
                    <a:pt x="222434" y="50578"/>
                    <a:pt x="212909" y="40195"/>
                  </a:cubicBezTo>
                  <a:lnTo>
                    <a:pt x="180238" y="4381"/>
                  </a:lnTo>
                  <a:cubicBezTo>
                    <a:pt x="177762" y="1619"/>
                    <a:pt x="174237" y="95"/>
                    <a:pt x="170523" y="95"/>
                  </a:cubicBezTo>
                  <a:cubicBezTo>
                    <a:pt x="166808" y="95"/>
                    <a:pt x="163284" y="1619"/>
                    <a:pt x="160807" y="4381"/>
                  </a:cubicBezTo>
                  <a:lnTo>
                    <a:pt x="121945" y="46863"/>
                  </a:lnTo>
                  <a:cubicBezTo>
                    <a:pt x="104324" y="66199"/>
                    <a:pt x="74796" y="68294"/>
                    <a:pt x="54699" y="51816"/>
                  </a:cubicBezTo>
                  <a:lnTo>
                    <a:pt x="21456" y="24574"/>
                  </a:lnTo>
                  <a:cubicBezTo>
                    <a:pt x="15837" y="20002"/>
                    <a:pt x="7645" y="20764"/>
                    <a:pt x="2978" y="26384"/>
                  </a:cubicBezTo>
                  <a:cubicBezTo>
                    <a:pt x="-1594" y="32004"/>
                    <a:pt x="-832" y="40195"/>
                    <a:pt x="4788" y="44863"/>
                  </a:cubicBezTo>
                  <a:lnTo>
                    <a:pt x="38030" y="72104"/>
                  </a:lnTo>
                  <a:cubicBezTo>
                    <a:pt x="68891" y="97441"/>
                    <a:pt x="114230" y="94107"/>
                    <a:pt x="141281" y="64579"/>
                  </a:cubicBezTo>
                  <a:lnTo>
                    <a:pt x="170427" y="32671"/>
                  </a:lnTo>
                  <a:lnTo>
                    <a:pt x="193478" y="57817"/>
                  </a:lnTo>
                  <a:cubicBezTo>
                    <a:pt x="207861" y="73533"/>
                    <a:pt x="228054" y="82487"/>
                    <a:pt x="249104" y="82487"/>
                  </a:cubicBezTo>
                  <a:lnTo>
                    <a:pt x="249104" y="82487"/>
                  </a:lnTo>
                  <a:cubicBezTo>
                    <a:pt x="270154" y="82487"/>
                    <a:pt x="290347" y="73438"/>
                    <a:pt x="304730" y="57817"/>
                  </a:cubicBezTo>
                  <a:lnTo>
                    <a:pt x="327780" y="32671"/>
                  </a:lnTo>
                  <a:lnTo>
                    <a:pt x="350831" y="57817"/>
                  </a:lnTo>
                  <a:cubicBezTo>
                    <a:pt x="365118" y="73533"/>
                    <a:pt x="385407" y="82487"/>
                    <a:pt x="406457" y="82487"/>
                  </a:cubicBezTo>
                  <a:lnTo>
                    <a:pt x="406457" y="82487"/>
                  </a:lnTo>
                  <a:cubicBezTo>
                    <a:pt x="427507" y="82487"/>
                    <a:pt x="447700" y="73533"/>
                    <a:pt x="462083" y="57817"/>
                  </a:cubicBezTo>
                  <a:lnTo>
                    <a:pt x="485133" y="32575"/>
                  </a:ln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PT"/>
            </a:p>
          </xdr:txBody>
        </xdr:sp>
        <xdr:sp macro="" textlink="">
          <xdr:nvSpPr>
            <xdr:cNvPr id="93" name="Freeform: Shape 92">
              <a:extLst>
                <a:ext uri="{FF2B5EF4-FFF2-40B4-BE49-F238E27FC236}">
                  <a16:creationId xmlns:a16="http://schemas.microsoft.com/office/drawing/2014/main" id="{4ACDA559-1262-4C1E-880C-838B0E3C0BD9}"/>
                </a:ext>
              </a:extLst>
            </xdr:cNvPr>
            <xdr:cNvSpPr/>
          </xdr:nvSpPr>
          <xdr:spPr>
            <a:xfrm>
              <a:off x="9174502" y="5123951"/>
              <a:ext cx="460407" cy="655986"/>
            </a:xfrm>
            <a:custGeom>
              <a:avLst/>
              <a:gdLst>
                <a:gd name="connsiteX0" fmla="*/ 453797 w 460407"/>
                <a:gd name="connsiteY0" fmla="*/ 331756 h 655986"/>
                <a:gd name="connsiteX1" fmla="*/ 290158 w 460407"/>
                <a:gd name="connsiteY1" fmla="*/ 240125 h 655986"/>
                <a:gd name="connsiteX2" fmla="*/ 291205 w 460407"/>
                <a:gd name="connsiteY2" fmla="*/ 230219 h 655986"/>
                <a:gd name="connsiteX3" fmla="*/ 247771 w 460407"/>
                <a:gd name="connsiteY3" fmla="*/ 175355 h 655986"/>
                <a:gd name="connsiteX4" fmla="*/ 247771 w 460407"/>
                <a:gd name="connsiteY4" fmla="*/ 13145 h 655986"/>
                <a:gd name="connsiteX5" fmla="*/ 234627 w 460407"/>
                <a:gd name="connsiteY5" fmla="*/ 0 h 655986"/>
                <a:gd name="connsiteX6" fmla="*/ 221482 w 460407"/>
                <a:gd name="connsiteY6" fmla="*/ 13145 h 655986"/>
                <a:gd name="connsiteX7" fmla="*/ 221482 w 460407"/>
                <a:gd name="connsiteY7" fmla="*/ 175451 h 655986"/>
                <a:gd name="connsiteX8" fmla="*/ 178048 w 460407"/>
                <a:gd name="connsiteY8" fmla="*/ 230315 h 655986"/>
                <a:gd name="connsiteX9" fmla="*/ 180906 w 460407"/>
                <a:gd name="connsiteY9" fmla="*/ 247269 h 655986"/>
                <a:gd name="connsiteX10" fmla="*/ 179001 w 460407"/>
                <a:gd name="connsiteY10" fmla="*/ 247745 h 655986"/>
                <a:gd name="connsiteX11" fmla="*/ 7360 w 460407"/>
                <a:gd name="connsiteY11" fmla="*/ 331470 h 655986"/>
                <a:gd name="connsiteX12" fmla="*/ 1360 w 460407"/>
                <a:gd name="connsiteY12" fmla="*/ 348996 h 655986"/>
                <a:gd name="connsiteX13" fmla="*/ 13171 w 460407"/>
                <a:gd name="connsiteY13" fmla="*/ 356330 h 655986"/>
                <a:gd name="connsiteX14" fmla="*/ 18886 w 460407"/>
                <a:gd name="connsiteY14" fmla="*/ 354997 h 655986"/>
                <a:gd name="connsiteX15" fmla="*/ 190526 w 460407"/>
                <a:gd name="connsiteY15" fmla="*/ 271272 h 655986"/>
                <a:gd name="connsiteX16" fmla="*/ 193574 w 460407"/>
                <a:gd name="connsiteY16" fmla="*/ 268986 h 655986"/>
                <a:gd name="connsiteX17" fmla="*/ 221578 w 460407"/>
                <a:gd name="connsiteY17" fmla="*/ 285179 h 655986"/>
                <a:gd name="connsiteX18" fmla="*/ 221482 w 460407"/>
                <a:gd name="connsiteY18" fmla="*/ 285845 h 655986"/>
                <a:gd name="connsiteX19" fmla="*/ 221482 w 460407"/>
                <a:gd name="connsiteY19" fmla="*/ 629698 h 655986"/>
                <a:gd name="connsiteX20" fmla="*/ 160713 w 460407"/>
                <a:gd name="connsiteY20" fmla="*/ 629698 h 655986"/>
                <a:gd name="connsiteX21" fmla="*/ 147568 w 460407"/>
                <a:gd name="connsiteY21" fmla="*/ 642842 h 655986"/>
                <a:gd name="connsiteX22" fmla="*/ 160713 w 460407"/>
                <a:gd name="connsiteY22" fmla="*/ 655987 h 655986"/>
                <a:gd name="connsiteX23" fmla="*/ 308446 w 460407"/>
                <a:gd name="connsiteY23" fmla="*/ 655987 h 655986"/>
                <a:gd name="connsiteX24" fmla="*/ 321590 w 460407"/>
                <a:gd name="connsiteY24" fmla="*/ 642842 h 655986"/>
                <a:gd name="connsiteX25" fmla="*/ 308446 w 460407"/>
                <a:gd name="connsiteY25" fmla="*/ 629698 h 655986"/>
                <a:gd name="connsiteX26" fmla="*/ 247676 w 460407"/>
                <a:gd name="connsiteY26" fmla="*/ 629698 h 655986"/>
                <a:gd name="connsiteX27" fmla="*/ 247676 w 460407"/>
                <a:gd name="connsiteY27" fmla="*/ 285750 h 655986"/>
                <a:gd name="connsiteX28" fmla="*/ 247581 w 460407"/>
                <a:gd name="connsiteY28" fmla="*/ 285083 h 655986"/>
                <a:gd name="connsiteX29" fmla="*/ 279490 w 460407"/>
                <a:gd name="connsiteY29" fmla="*/ 264224 h 655986"/>
                <a:gd name="connsiteX30" fmla="*/ 440938 w 460407"/>
                <a:gd name="connsiteY30" fmla="*/ 354616 h 655986"/>
                <a:gd name="connsiteX31" fmla="*/ 447320 w 460407"/>
                <a:gd name="connsiteY31" fmla="*/ 356330 h 655986"/>
                <a:gd name="connsiteX32" fmla="*/ 458750 w 460407"/>
                <a:gd name="connsiteY32" fmla="*/ 349663 h 655986"/>
                <a:gd name="connsiteX33" fmla="*/ 453702 w 460407"/>
                <a:gd name="connsiteY33" fmla="*/ 331851 h 655986"/>
                <a:gd name="connsiteX34" fmla="*/ 234627 w 460407"/>
                <a:gd name="connsiteY34" fmla="*/ 260509 h 655986"/>
                <a:gd name="connsiteX35" fmla="*/ 204337 w 460407"/>
                <a:gd name="connsiteY35" fmla="*/ 230219 h 655986"/>
                <a:gd name="connsiteX36" fmla="*/ 234627 w 460407"/>
                <a:gd name="connsiteY36" fmla="*/ 199930 h 655986"/>
                <a:gd name="connsiteX37" fmla="*/ 264916 w 460407"/>
                <a:gd name="connsiteY37" fmla="*/ 230219 h 655986"/>
                <a:gd name="connsiteX38" fmla="*/ 234627 w 460407"/>
                <a:gd name="connsiteY38" fmla="*/ 260509 h 65598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</a:cxnLst>
              <a:rect l="l" t="t" r="r" b="b"/>
              <a:pathLst>
                <a:path w="460407" h="655986">
                  <a:moveTo>
                    <a:pt x="453797" y="331756"/>
                  </a:moveTo>
                  <a:lnTo>
                    <a:pt x="290158" y="240125"/>
                  </a:lnTo>
                  <a:cubicBezTo>
                    <a:pt x="290729" y="236887"/>
                    <a:pt x="291205" y="233553"/>
                    <a:pt x="291205" y="230219"/>
                  </a:cubicBezTo>
                  <a:cubicBezTo>
                    <a:pt x="291205" y="203549"/>
                    <a:pt x="272632" y="181356"/>
                    <a:pt x="247771" y="175355"/>
                  </a:cubicBezTo>
                  <a:lnTo>
                    <a:pt x="247771" y="13145"/>
                  </a:lnTo>
                  <a:cubicBezTo>
                    <a:pt x="247771" y="5906"/>
                    <a:pt x="241866" y="0"/>
                    <a:pt x="234627" y="0"/>
                  </a:cubicBezTo>
                  <a:cubicBezTo>
                    <a:pt x="227388" y="0"/>
                    <a:pt x="221482" y="5906"/>
                    <a:pt x="221482" y="13145"/>
                  </a:cubicBezTo>
                  <a:lnTo>
                    <a:pt x="221482" y="175451"/>
                  </a:lnTo>
                  <a:cubicBezTo>
                    <a:pt x="196622" y="181356"/>
                    <a:pt x="178048" y="203645"/>
                    <a:pt x="178048" y="230315"/>
                  </a:cubicBezTo>
                  <a:cubicBezTo>
                    <a:pt x="178048" y="236315"/>
                    <a:pt x="179191" y="241935"/>
                    <a:pt x="180906" y="247269"/>
                  </a:cubicBezTo>
                  <a:cubicBezTo>
                    <a:pt x="180239" y="247460"/>
                    <a:pt x="179668" y="247460"/>
                    <a:pt x="179001" y="247745"/>
                  </a:cubicBezTo>
                  <a:lnTo>
                    <a:pt x="7360" y="331470"/>
                  </a:lnTo>
                  <a:cubicBezTo>
                    <a:pt x="883" y="334613"/>
                    <a:pt x="-1879" y="342519"/>
                    <a:pt x="1360" y="348996"/>
                  </a:cubicBezTo>
                  <a:cubicBezTo>
                    <a:pt x="3646" y="353663"/>
                    <a:pt x="8313" y="356330"/>
                    <a:pt x="13171" y="356330"/>
                  </a:cubicBezTo>
                  <a:cubicBezTo>
                    <a:pt x="15076" y="356330"/>
                    <a:pt x="17076" y="355949"/>
                    <a:pt x="18886" y="354997"/>
                  </a:cubicBezTo>
                  <a:lnTo>
                    <a:pt x="190526" y="271272"/>
                  </a:lnTo>
                  <a:cubicBezTo>
                    <a:pt x="191764" y="270701"/>
                    <a:pt x="192622" y="269843"/>
                    <a:pt x="193574" y="268986"/>
                  </a:cubicBezTo>
                  <a:cubicBezTo>
                    <a:pt x="201004" y="276892"/>
                    <a:pt x="210624" y="282607"/>
                    <a:pt x="221578" y="285179"/>
                  </a:cubicBezTo>
                  <a:cubicBezTo>
                    <a:pt x="221578" y="285369"/>
                    <a:pt x="221482" y="285560"/>
                    <a:pt x="221482" y="285845"/>
                  </a:cubicBezTo>
                  <a:lnTo>
                    <a:pt x="221482" y="629698"/>
                  </a:lnTo>
                  <a:lnTo>
                    <a:pt x="160713" y="629698"/>
                  </a:lnTo>
                  <a:cubicBezTo>
                    <a:pt x="153474" y="629698"/>
                    <a:pt x="147568" y="635603"/>
                    <a:pt x="147568" y="642842"/>
                  </a:cubicBezTo>
                  <a:cubicBezTo>
                    <a:pt x="147568" y="650081"/>
                    <a:pt x="153474" y="655987"/>
                    <a:pt x="160713" y="655987"/>
                  </a:cubicBezTo>
                  <a:lnTo>
                    <a:pt x="308446" y="655987"/>
                  </a:lnTo>
                  <a:cubicBezTo>
                    <a:pt x="315685" y="655987"/>
                    <a:pt x="321590" y="650081"/>
                    <a:pt x="321590" y="642842"/>
                  </a:cubicBezTo>
                  <a:cubicBezTo>
                    <a:pt x="321590" y="635603"/>
                    <a:pt x="315685" y="629698"/>
                    <a:pt x="308446" y="629698"/>
                  </a:cubicBezTo>
                  <a:lnTo>
                    <a:pt x="247676" y="629698"/>
                  </a:lnTo>
                  <a:lnTo>
                    <a:pt x="247676" y="285750"/>
                  </a:lnTo>
                  <a:cubicBezTo>
                    <a:pt x="247676" y="285750"/>
                    <a:pt x="247581" y="285369"/>
                    <a:pt x="247581" y="285083"/>
                  </a:cubicBezTo>
                  <a:cubicBezTo>
                    <a:pt x="260535" y="282035"/>
                    <a:pt x="271679" y="274511"/>
                    <a:pt x="279490" y="264224"/>
                  </a:cubicBezTo>
                  <a:lnTo>
                    <a:pt x="440938" y="354616"/>
                  </a:lnTo>
                  <a:cubicBezTo>
                    <a:pt x="442939" y="355759"/>
                    <a:pt x="445129" y="356330"/>
                    <a:pt x="447320" y="356330"/>
                  </a:cubicBezTo>
                  <a:cubicBezTo>
                    <a:pt x="451892" y="356330"/>
                    <a:pt x="456369" y="353949"/>
                    <a:pt x="458750" y="349663"/>
                  </a:cubicBezTo>
                  <a:cubicBezTo>
                    <a:pt x="462274" y="343376"/>
                    <a:pt x="459988" y="335375"/>
                    <a:pt x="453702" y="331851"/>
                  </a:cubicBezTo>
                  <a:close/>
                  <a:moveTo>
                    <a:pt x="234627" y="260509"/>
                  </a:moveTo>
                  <a:cubicBezTo>
                    <a:pt x="217958" y="260509"/>
                    <a:pt x="204337" y="246888"/>
                    <a:pt x="204337" y="230219"/>
                  </a:cubicBezTo>
                  <a:cubicBezTo>
                    <a:pt x="204337" y="213551"/>
                    <a:pt x="217958" y="199930"/>
                    <a:pt x="234627" y="199930"/>
                  </a:cubicBezTo>
                  <a:cubicBezTo>
                    <a:pt x="251296" y="199930"/>
                    <a:pt x="264916" y="213551"/>
                    <a:pt x="264916" y="230219"/>
                  </a:cubicBezTo>
                  <a:cubicBezTo>
                    <a:pt x="264916" y="246888"/>
                    <a:pt x="251296" y="260509"/>
                    <a:pt x="234627" y="260509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pt-PT"/>
            </a:p>
          </xdr:txBody>
        </xdr:sp>
      </xdr:grpSp>
    </xdr:grpSp>
    <xdr:clientData/>
  </xdr:twoCellAnchor>
  <xdr:twoCellAnchor editAs="oneCell">
    <xdr:from>
      <xdr:col>1</xdr:col>
      <xdr:colOff>303918</xdr:colOff>
      <xdr:row>125</xdr:row>
      <xdr:rowOff>33280</xdr:rowOff>
    </xdr:from>
    <xdr:to>
      <xdr:col>1</xdr:col>
      <xdr:colOff>663730</xdr:colOff>
      <xdr:row>126</xdr:row>
      <xdr:rowOff>130204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4AF18DE4-FD0B-4391-84F5-EBC7422AEA9A}"/>
            </a:ext>
          </a:extLst>
        </xdr:cNvPr>
        <xdr:cNvGrpSpPr>
          <a:grpSpLocks noChangeAspect="1"/>
        </xdr:cNvGrpSpPr>
      </xdr:nvGrpSpPr>
      <xdr:grpSpPr>
        <a:xfrm>
          <a:off x="642585" y="29102169"/>
          <a:ext cx="359812" cy="322702"/>
          <a:chOff x="2627790" y="5073082"/>
          <a:chExt cx="914400" cy="914400"/>
        </a:xfrm>
      </xdr:grpSpPr>
      <xdr:sp macro="" textlink="">
        <xdr:nvSpPr>
          <xdr:cNvPr id="87" name="Oval 86">
            <a:extLst>
              <a:ext uri="{FF2B5EF4-FFF2-40B4-BE49-F238E27FC236}">
                <a16:creationId xmlns:a16="http://schemas.microsoft.com/office/drawing/2014/main" id="{5069D967-F73D-4713-AE33-D5AD63F0F979}"/>
              </a:ext>
            </a:extLst>
          </xdr:cNvPr>
          <xdr:cNvSpPr/>
        </xdr:nvSpPr>
        <xdr:spPr>
          <a:xfrm>
            <a:off x="2627790" y="5073082"/>
            <a:ext cx="914400" cy="914400"/>
          </a:xfrm>
          <a:prstGeom prst="ellipse">
            <a:avLst/>
          </a:prstGeom>
          <a:solidFill>
            <a:schemeClr val="accent5">
              <a:lumMod val="40000"/>
              <a:lumOff val="60000"/>
            </a:schemeClr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spcBef>
                <a:spcPts val="300"/>
              </a:spcBef>
              <a:spcAft>
                <a:spcPts val="300"/>
              </a:spcAft>
            </a:pPr>
            <a:endParaRPr lang="en-GB" sz="1600">
              <a:solidFill>
                <a:schemeClr val="bg1"/>
              </a:solidFill>
            </a:endParaRPr>
          </a:p>
        </xdr:txBody>
      </xdr:sp>
      <xdr:sp macro="" textlink="">
        <xdr:nvSpPr>
          <xdr:cNvPr id="88" name="Freeform: Shape 87">
            <a:extLst>
              <a:ext uri="{FF2B5EF4-FFF2-40B4-BE49-F238E27FC236}">
                <a16:creationId xmlns:a16="http://schemas.microsoft.com/office/drawing/2014/main" id="{909140B2-3C0D-4A53-B81E-51641A1856FC}"/>
              </a:ext>
            </a:extLst>
          </xdr:cNvPr>
          <xdr:cNvSpPr/>
        </xdr:nvSpPr>
        <xdr:spPr>
          <a:xfrm>
            <a:off x="2854787" y="5202289"/>
            <a:ext cx="460407" cy="655986"/>
          </a:xfrm>
          <a:custGeom>
            <a:avLst/>
            <a:gdLst>
              <a:gd name="connsiteX0" fmla="*/ 453797 w 460407"/>
              <a:gd name="connsiteY0" fmla="*/ 331756 h 655986"/>
              <a:gd name="connsiteX1" fmla="*/ 290158 w 460407"/>
              <a:gd name="connsiteY1" fmla="*/ 240125 h 655986"/>
              <a:gd name="connsiteX2" fmla="*/ 291205 w 460407"/>
              <a:gd name="connsiteY2" fmla="*/ 230219 h 655986"/>
              <a:gd name="connsiteX3" fmla="*/ 247771 w 460407"/>
              <a:gd name="connsiteY3" fmla="*/ 175355 h 655986"/>
              <a:gd name="connsiteX4" fmla="*/ 247771 w 460407"/>
              <a:gd name="connsiteY4" fmla="*/ 13145 h 655986"/>
              <a:gd name="connsiteX5" fmla="*/ 234627 w 460407"/>
              <a:gd name="connsiteY5" fmla="*/ 0 h 655986"/>
              <a:gd name="connsiteX6" fmla="*/ 221482 w 460407"/>
              <a:gd name="connsiteY6" fmla="*/ 13145 h 655986"/>
              <a:gd name="connsiteX7" fmla="*/ 221482 w 460407"/>
              <a:gd name="connsiteY7" fmla="*/ 175451 h 655986"/>
              <a:gd name="connsiteX8" fmla="*/ 178048 w 460407"/>
              <a:gd name="connsiteY8" fmla="*/ 230315 h 655986"/>
              <a:gd name="connsiteX9" fmla="*/ 180906 w 460407"/>
              <a:gd name="connsiteY9" fmla="*/ 247269 h 655986"/>
              <a:gd name="connsiteX10" fmla="*/ 179001 w 460407"/>
              <a:gd name="connsiteY10" fmla="*/ 247745 h 655986"/>
              <a:gd name="connsiteX11" fmla="*/ 7360 w 460407"/>
              <a:gd name="connsiteY11" fmla="*/ 331470 h 655986"/>
              <a:gd name="connsiteX12" fmla="*/ 1360 w 460407"/>
              <a:gd name="connsiteY12" fmla="*/ 348996 h 655986"/>
              <a:gd name="connsiteX13" fmla="*/ 13171 w 460407"/>
              <a:gd name="connsiteY13" fmla="*/ 356330 h 655986"/>
              <a:gd name="connsiteX14" fmla="*/ 18886 w 460407"/>
              <a:gd name="connsiteY14" fmla="*/ 354997 h 655986"/>
              <a:gd name="connsiteX15" fmla="*/ 190526 w 460407"/>
              <a:gd name="connsiteY15" fmla="*/ 271272 h 655986"/>
              <a:gd name="connsiteX16" fmla="*/ 193574 w 460407"/>
              <a:gd name="connsiteY16" fmla="*/ 268986 h 655986"/>
              <a:gd name="connsiteX17" fmla="*/ 221578 w 460407"/>
              <a:gd name="connsiteY17" fmla="*/ 285179 h 655986"/>
              <a:gd name="connsiteX18" fmla="*/ 221482 w 460407"/>
              <a:gd name="connsiteY18" fmla="*/ 285845 h 655986"/>
              <a:gd name="connsiteX19" fmla="*/ 221482 w 460407"/>
              <a:gd name="connsiteY19" fmla="*/ 629698 h 655986"/>
              <a:gd name="connsiteX20" fmla="*/ 160713 w 460407"/>
              <a:gd name="connsiteY20" fmla="*/ 629698 h 655986"/>
              <a:gd name="connsiteX21" fmla="*/ 147568 w 460407"/>
              <a:gd name="connsiteY21" fmla="*/ 642842 h 655986"/>
              <a:gd name="connsiteX22" fmla="*/ 160713 w 460407"/>
              <a:gd name="connsiteY22" fmla="*/ 655987 h 655986"/>
              <a:gd name="connsiteX23" fmla="*/ 308446 w 460407"/>
              <a:gd name="connsiteY23" fmla="*/ 655987 h 655986"/>
              <a:gd name="connsiteX24" fmla="*/ 321590 w 460407"/>
              <a:gd name="connsiteY24" fmla="*/ 642842 h 655986"/>
              <a:gd name="connsiteX25" fmla="*/ 308446 w 460407"/>
              <a:gd name="connsiteY25" fmla="*/ 629698 h 655986"/>
              <a:gd name="connsiteX26" fmla="*/ 247676 w 460407"/>
              <a:gd name="connsiteY26" fmla="*/ 629698 h 655986"/>
              <a:gd name="connsiteX27" fmla="*/ 247676 w 460407"/>
              <a:gd name="connsiteY27" fmla="*/ 285750 h 655986"/>
              <a:gd name="connsiteX28" fmla="*/ 247581 w 460407"/>
              <a:gd name="connsiteY28" fmla="*/ 285083 h 655986"/>
              <a:gd name="connsiteX29" fmla="*/ 279490 w 460407"/>
              <a:gd name="connsiteY29" fmla="*/ 264224 h 655986"/>
              <a:gd name="connsiteX30" fmla="*/ 440938 w 460407"/>
              <a:gd name="connsiteY30" fmla="*/ 354616 h 655986"/>
              <a:gd name="connsiteX31" fmla="*/ 447320 w 460407"/>
              <a:gd name="connsiteY31" fmla="*/ 356330 h 655986"/>
              <a:gd name="connsiteX32" fmla="*/ 458750 w 460407"/>
              <a:gd name="connsiteY32" fmla="*/ 349663 h 655986"/>
              <a:gd name="connsiteX33" fmla="*/ 453702 w 460407"/>
              <a:gd name="connsiteY33" fmla="*/ 331851 h 655986"/>
              <a:gd name="connsiteX34" fmla="*/ 234627 w 460407"/>
              <a:gd name="connsiteY34" fmla="*/ 260509 h 655986"/>
              <a:gd name="connsiteX35" fmla="*/ 204337 w 460407"/>
              <a:gd name="connsiteY35" fmla="*/ 230219 h 655986"/>
              <a:gd name="connsiteX36" fmla="*/ 234627 w 460407"/>
              <a:gd name="connsiteY36" fmla="*/ 199930 h 655986"/>
              <a:gd name="connsiteX37" fmla="*/ 264916 w 460407"/>
              <a:gd name="connsiteY37" fmla="*/ 230219 h 655986"/>
              <a:gd name="connsiteX38" fmla="*/ 234627 w 460407"/>
              <a:gd name="connsiteY38" fmla="*/ 260509 h 6559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</a:cxnLst>
            <a:rect l="l" t="t" r="r" b="b"/>
            <a:pathLst>
              <a:path w="460407" h="655986">
                <a:moveTo>
                  <a:pt x="453797" y="331756"/>
                </a:moveTo>
                <a:lnTo>
                  <a:pt x="290158" y="240125"/>
                </a:lnTo>
                <a:cubicBezTo>
                  <a:pt x="290729" y="236887"/>
                  <a:pt x="291205" y="233553"/>
                  <a:pt x="291205" y="230219"/>
                </a:cubicBezTo>
                <a:cubicBezTo>
                  <a:pt x="291205" y="203549"/>
                  <a:pt x="272632" y="181356"/>
                  <a:pt x="247771" y="175355"/>
                </a:cubicBezTo>
                <a:lnTo>
                  <a:pt x="247771" y="13145"/>
                </a:lnTo>
                <a:cubicBezTo>
                  <a:pt x="247771" y="5906"/>
                  <a:pt x="241866" y="0"/>
                  <a:pt x="234627" y="0"/>
                </a:cubicBezTo>
                <a:cubicBezTo>
                  <a:pt x="227388" y="0"/>
                  <a:pt x="221482" y="5906"/>
                  <a:pt x="221482" y="13145"/>
                </a:cubicBezTo>
                <a:lnTo>
                  <a:pt x="221482" y="175451"/>
                </a:lnTo>
                <a:cubicBezTo>
                  <a:pt x="196622" y="181356"/>
                  <a:pt x="178048" y="203645"/>
                  <a:pt x="178048" y="230315"/>
                </a:cubicBezTo>
                <a:cubicBezTo>
                  <a:pt x="178048" y="236315"/>
                  <a:pt x="179191" y="241935"/>
                  <a:pt x="180906" y="247269"/>
                </a:cubicBezTo>
                <a:cubicBezTo>
                  <a:pt x="180239" y="247460"/>
                  <a:pt x="179668" y="247460"/>
                  <a:pt x="179001" y="247745"/>
                </a:cubicBezTo>
                <a:lnTo>
                  <a:pt x="7360" y="331470"/>
                </a:lnTo>
                <a:cubicBezTo>
                  <a:pt x="883" y="334613"/>
                  <a:pt x="-1879" y="342519"/>
                  <a:pt x="1360" y="348996"/>
                </a:cubicBezTo>
                <a:cubicBezTo>
                  <a:pt x="3646" y="353663"/>
                  <a:pt x="8313" y="356330"/>
                  <a:pt x="13171" y="356330"/>
                </a:cubicBezTo>
                <a:cubicBezTo>
                  <a:pt x="15076" y="356330"/>
                  <a:pt x="17076" y="355949"/>
                  <a:pt x="18886" y="354997"/>
                </a:cubicBezTo>
                <a:lnTo>
                  <a:pt x="190526" y="271272"/>
                </a:lnTo>
                <a:cubicBezTo>
                  <a:pt x="191764" y="270701"/>
                  <a:pt x="192622" y="269843"/>
                  <a:pt x="193574" y="268986"/>
                </a:cubicBezTo>
                <a:cubicBezTo>
                  <a:pt x="201004" y="276892"/>
                  <a:pt x="210624" y="282607"/>
                  <a:pt x="221578" y="285179"/>
                </a:cubicBezTo>
                <a:cubicBezTo>
                  <a:pt x="221578" y="285369"/>
                  <a:pt x="221482" y="285560"/>
                  <a:pt x="221482" y="285845"/>
                </a:cubicBezTo>
                <a:lnTo>
                  <a:pt x="221482" y="629698"/>
                </a:lnTo>
                <a:lnTo>
                  <a:pt x="160713" y="629698"/>
                </a:lnTo>
                <a:cubicBezTo>
                  <a:pt x="153474" y="629698"/>
                  <a:pt x="147568" y="635603"/>
                  <a:pt x="147568" y="642842"/>
                </a:cubicBezTo>
                <a:cubicBezTo>
                  <a:pt x="147568" y="650081"/>
                  <a:pt x="153474" y="655987"/>
                  <a:pt x="160713" y="655987"/>
                </a:cubicBezTo>
                <a:lnTo>
                  <a:pt x="308446" y="655987"/>
                </a:lnTo>
                <a:cubicBezTo>
                  <a:pt x="315685" y="655987"/>
                  <a:pt x="321590" y="650081"/>
                  <a:pt x="321590" y="642842"/>
                </a:cubicBezTo>
                <a:cubicBezTo>
                  <a:pt x="321590" y="635603"/>
                  <a:pt x="315685" y="629698"/>
                  <a:pt x="308446" y="629698"/>
                </a:cubicBezTo>
                <a:lnTo>
                  <a:pt x="247676" y="629698"/>
                </a:lnTo>
                <a:lnTo>
                  <a:pt x="247676" y="285750"/>
                </a:lnTo>
                <a:cubicBezTo>
                  <a:pt x="247676" y="285750"/>
                  <a:pt x="247581" y="285369"/>
                  <a:pt x="247581" y="285083"/>
                </a:cubicBezTo>
                <a:cubicBezTo>
                  <a:pt x="260535" y="282035"/>
                  <a:pt x="271679" y="274511"/>
                  <a:pt x="279490" y="264224"/>
                </a:cubicBezTo>
                <a:lnTo>
                  <a:pt x="440938" y="354616"/>
                </a:lnTo>
                <a:cubicBezTo>
                  <a:pt x="442939" y="355759"/>
                  <a:pt x="445129" y="356330"/>
                  <a:pt x="447320" y="356330"/>
                </a:cubicBezTo>
                <a:cubicBezTo>
                  <a:pt x="451892" y="356330"/>
                  <a:pt x="456369" y="353949"/>
                  <a:pt x="458750" y="349663"/>
                </a:cubicBezTo>
                <a:cubicBezTo>
                  <a:pt x="462274" y="343376"/>
                  <a:pt x="459988" y="335375"/>
                  <a:pt x="453702" y="331851"/>
                </a:cubicBezTo>
                <a:close/>
                <a:moveTo>
                  <a:pt x="234627" y="260509"/>
                </a:moveTo>
                <a:cubicBezTo>
                  <a:pt x="217958" y="260509"/>
                  <a:pt x="204337" y="246888"/>
                  <a:pt x="204337" y="230219"/>
                </a:cubicBezTo>
                <a:cubicBezTo>
                  <a:pt x="204337" y="213551"/>
                  <a:pt x="217958" y="199930"/>
                  <a:pt x="234627" y="199930"/>
                </a:cubicBezTo>
                <a:cubicBezTo>
                  <a:pt x="251296" y="199930"/>
                  <a:pt x="264916" y="213551"/>
                  <a:pt x="264916" y="230219"/>
                </a:cubicBezTo>
                <a:cubicBezTo>
                  <a:pt x="264916" y="246888"/>
                  <a:pt x="251296" y="260509"/>
                  <a:pt x="234627" y="260509"/>
                </a:cubicBezTo>
                <a:close/>
              </a:path>
            </a:pathLst>
          </a:custGeom>
          <a:solidFill>
            <a:schemeClr val="tx1"/>
          </a:solidFill>
          <a:ln w="9525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</xdr:grpSp>
    <xdr:clientData/>
  </xdr:twoCellAnchor>
  <xdr:oneCellAnchor>
    <xdr:from>
      <xdr:col>16</xdr:col>
      <xdr:colOff>0</xdr:colOff>
      <xdr:row>184</xdr:row>
      <xdr:rowOff>0</xdr:rowOff>
    </xdr:from>
    <xdr:ext cx="102235" cy="231622"/>
    <xdr:sp macro="" textlink="">
      <xdr:nvSpPr>
        <xdr:cNvPr id="3" name="Text Box 82">
          <a:extLst>
            <a:ext uri="{FF2B5EF4-FFF2-40B4-BE49-F238E27FC236}">
              <a16:creationId xmlns:a16="http://schemas.microsoft.com/office/drawing/2014/main" id="{AC925225-AD26-4A08-A126-55039F1A3C8F}"/>
            </a:ext>
          </a:extLst>
        </xdr:cNvPr>
        <xdr:cNvSpPr txBox="1">
          <a:spLocks noChangeArrowheads="1"/>
        </xdr:cNvSpPr>
      </xdr:nvSpPr>
      <xdr:spPr bwMode="auto">
        <a:xfrm>
          <a:off x="13411200" y="32061150"/>
          <a:ext cx="102235" cy="23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9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FA8B796-D75A-4CB8-B167-EDD97D811270}"/>
            </a:ext>
          </a:extLst>
        </xdr:cNvPr>
        <xdr:cNvSpPr txBox="1"/>
      </xdr:nvSpPr>
      <xdr:spPr>
        <a:xfrm>
          <a:off x="21797434" y="208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2</xdr:col>
      <xdr:colOff>20009</xdr:colOff>
      <xdr:row>7</xdr:row>
      <xdr:rowOff>154149</xdr:rowOff>
    </xdr:from>
    <xdr:to>
      <xdr:col>17</xdr:col>
      <xdr:colOff>21167</xdr:colOff>
      <xdr:row>28</xdr:row>
      <xdr:rowOff>38869</xdr:rowOff>
    </xdr:to>
    <xdr:sp macro="" textlink="">
      <xdr:nvSpPr>
        <xdr:cNvPr id="13" name="TextBox 22">
          <a:extLst>
            <a:ext uri="{FF2B5EF4-FFF2-40B4-BE49-F238E27FC236}">
              <a16:creationId xmlns:a16="http://schemas.microsoft.com/office/drawing/2014/main" id="{70B9D50C-518A-427A-96A4-F146E2401054}"/>
            </a:ext>
          </a:extLst>
        </xdr:cNvPr>
        <xdr:cNvSpPr txBox="1"/>
      </xdr:nvSpPr>
      <xdr:spPr>
        <a:xfrm>
          <a:off x="1252656" y="2821149"/>
          <a:ext cx="13448217" cy="4591191"/>
        </a:xfrm>
        <a:prstGeom prst="rect">
          <a:avLst/>
        </a:prstGeom>
        <a:noFill/>
        <a:ln w="6350">
          <a:noFill/>
          <a:miter lim="800000"/>
        </a:ln>
      </xdr:spPr>
      <xdr:txBody>
        <a:bodyPr vertOverflow="clip" horzOverflow="clip" vert="horz" wrap="square" lIns="0" tIns="0" rIns="0" bIns="0" rtlCol="0" anchor="t">
          <a:noAutofit/>
        </a:bodyPr>
        <a:lstStyle/>
        <a:p>
          <a:pPr algn="just">
            <a:lnSpc>
              <a:spcPct val="103000"/>
            </a:lnSpc>
            <a:spcAft>
              <a:spcPts val="600"/>
            </a:spcAft>
            <a:buNone/>
            <a:tabLst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In 1H26, EDPR generation increased by +4% YoY to 22.1 TWh, supported by 20.5 GW installed capacity with resources strong at &gt;100% in North America and higher YoY in Europe.</a:t>
          </a:r>
          <a:endParaRPr lang="pt-PT" sz="1190">
            <a:solidFill>
              <a:sysClr val="windowText" lastClr="000000"/>
            </a:solidFill>
            <a:effectLst/>
            <a:latin typeface="Mulish" pitchFamily="2" charset="0"/>
            <a:ea typeface="Mulish" pitchFamily="2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Over the last 12 months, gross capacity additions amounted to +1.8 GW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of which 0.8 GW in North America (48%) and 0.6 GW in Europe (36%), together contributing with 83%. With regards to technology, 0.8 GW were solar (46%), 0.4 GW wind onshore (24%), 0.4 GW BESS (23%) and 0.1 GW wind offshore (8%). While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asset rotation amounted to -0.8 GW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nearly half of the capacity added,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resulting in +0.9 GW YoY change in installed capacity.</a:t>
          </a:r>
          <a:endParaRPr lang="pt-PT" sz="1190">
            <a:solidFill>
              <a:sysClr val="windowText" lastClr="000000"/>
            </a:solidFill>
            <a:effectLst/>
            <a:latin typeface="Mulish" pitchFamily="2" charset="0"/>
            <a:ea typeface="Mulish" pitchFamily="2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In 1H26, EDPR signed the sale of a 68 MW wind and solar portfolio in Italy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 (as conditions precedent were met in June 2026, capacity deconsolidation and asset rotation gains were already accounted for in 2Q26) and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closed the sale of a 150 MW wind portfolio in Greece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(capacity deconsolidation and asset rotation gains registered in 4Q25), as a reminder,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the majority of asset rotation execution will be concentrated in 2H26.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Additionally, EDPR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signed a Build and Transfer Agreement for a 100 MW solar project in the US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with expected COD and sale in 2028.</a:t>
          </a: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pt-PT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In May 2026, </a:t>
          </a:r>
          <a:r>
            <a:rPr lang="pt-PT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EDPR signed the sale of EDPR Brasil, to EDP, encompassing all its operating and development activities, including a 1.8 GW wind and solar portfolio</a:t>
          </a:r>
          <a:r>
            <a:rPr lang="pt-PT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with capacity only being deconsolidated after closing, by year-end 2026.</a:t>
          </a: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As of Jun-26, capacity under construction stood at 1.9 GW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supporting deployment scheduled for 2026 and beyond. More than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95% of ~1.5 GW target additions are already installed (0.2 GW) or under construction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.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By technology, capacity under construction includes 0.8 GW of solar and 0.4 GW of BESS, with a higher contribution from the US, 0.3 GW of wind onshore, primarily concentrated in Europe, and 0.4 GW of wind offshore, related to Ocean Winds' projects in France and Poland.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</a:t>
          </a:r>
          <a:endParaRPr lang="pt-PT" sz="1190">
            <a:solidFill>
              <a:sysClr val="windowText" lastClr="000000"/>
            </a:solidFill>
            <a:effectLst/>
            <a:latin typeface="Mulish" pitchFamily="2" charset="0"/>
            <a:ea typeface="Mulish" pitchFamily="2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Book" pitchFamily="2" charset="0"/>
              <a:ea typeface="Mulish" pitchFamily="2" charset="0"/>
              <a:cs typeface="Times New Roman" panose="02020603050405020304" pitchFamily="18" charset="0"/>
            </a:rPr>
            <a:t>During 1H26,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renewables’ resources vs. long term average Gross Capacity Factor ("GCF"), stood at 98% </a:t>
          </a:r>
          <a:r>
            <a:rPr lang="en-GB" sz="1190">
              <a:solidFill>
                <a:sysClr val="windowText" lastClr="000000"/>
              </a:solidFill>
              <a:effectLst/>
              <a:latin typeface="FT Base Book" pitchFamily="2" charset="0"/>
              <a:ea typeface="Mulish" pitchFamily="2" charset="0"/>
              <a:cs typeface="Times New Roman" panose="02020603050405020304" pitchFamily="18" charset="0"/>
            </a:rPr>
            <a:t>(vs. 99% in 1H25), mainly higher in Europe (+3 p.p.), despite weak resources in 2Q26 (-13 p.p. vs. long term average GCF), and APAC (+5 p.p.), while North America at 101% remained stable and South America was lower, mostly Brazil (-15 p.p.). </a:t>
          </a:r>
          <a:endParaRPr lang="pt-PT" sz="1190">
            <a:solidFill>
              <a:sysClr val="windowText" lastClr="000000"/>
            </a:solidFill>
            <a:effectLst/>
            <a:latin typeface="Mulish" pitchFamily="2" charset="0"/>
            <a:ea typeface="Mulish" pitchFamily="2" charset="0"/>
            <a:cs typeface="Times New Roman" panose="02020603050405020304" pitchFamily="18" charset="0"/>
          </a:endParaRPr>
        </a:p>
        <a:p>
          <a:pPr marL="342900" lvl="0" indent="-342900" algn="just">
            <a:lnSpc>
              <a:spcPct val="103000"/>
            </a:lnSpc>
            <a:spcAft>
              <a:spcPts val="600"/>
            </a:spcAft>
            <a:buFont typeface="Arial" panose="020B0604020202020204" pitchFamily="34" charset="0"/>
            <a:buChar char="•"/>
            <a:tabLst>
              <a:tab pos="228600" algn="l"/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Electricity generation increased +0.9 TWh YoY, with solar contributing most and already representing 25% of total generation, while wind continues to be the primary source (75%). By region, North America and Europe represent 62% and 26%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 </a:t>
          </a:r>
          <a:r>
            <a:rPr lang="en-GB" sz="1190" b="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of total generation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, respectively. 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Generation increased +7% YoY in North America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mainly driven by new additions,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decreased -2% YoY in Europe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on the back of the -0.2 GW net capacity impact of higher asset rotations than additions.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In South America, decreased -2% YoY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underpinned by weaker resources which offset new additions, while in</a:t>
          </a: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 APAC grew +17% YoY </a:t>
          </a:r>
          <a:r>
            <a:rPr lang="en-GB" sz="1190">
              <a:solidFill>
                <a:sysClr val="windowText" lastClr="000000"/>
              </a:solidFill>
              <a:effectLst/>
              <a:latin typeface="+mn-lt"/>
              <a:ea typeface="Mulish" pitchFamily="2" charset="0"/>
              <a:cs typeface="Times New Roman" panose="02020603050405020304" pitchFamily="18" charset="0"/>
            </a:rPr>
            <a:t>from additions and stronger resources, respectively representing 9% and 4% of total generation.</a:t>
          </a:r>
          <a:r>
            <a:rPr lang="en-GB" sz="1190">
              <a:solidFill>
                <a:sysClr val="windowText" lastClr="000000"/>
              </a:solidFill>
              <a:effectLst/>
              <a:latin typeface="FT Base Book" pitchFamily="2" charset="0"/>
              <a:ea typeface="Mulish" pitchFamily="2" charset="0"/>
              <a:cs typeface="Times New Roman" panose="02020603050405020304" pitchFamily="18" charset="0"/>
            </a:rPr>
            <a:t> </a:t>
          </a:r>
          <a:endParaRPr lang="pt-PT" sz="1190">
            <a:solidFill>
              <a:sysClr val="windowText" lastClr="000000"/>
            </a:solidFill>
            <a:effectLst/>
            <a:latin typeface="FT Base Book" pitchFamily="2" charset="0"/>
            <a:ea typeface="Mulish" pitchFamily="2" charset="0"/>
            <a:cs typeface="Times New Roman" panose="02020603050405020304" pitchFamily="18" charset="0"/>
          </a:endParaRPr>
        </a:p>
        <a:p>
          <a:pPr algn="just">
            <a:lnSpc>
              <a:spcPct val="103000"/>
            </a:lnSpc>
            <a:spcAft>
              <a:spcPts val="600"/>
            </a:spcAft>
            <a:buNone/>
            <a:tabLst>
              <a:tab pos="457200" algn="l"/>
            </a:tabLst>
          </a:pPr>
          <a:r>
            <a:rPr lang="en-GB" sz="1190">
              <a:solidFill>
                <a:sysClr val="windowText" lastClr="000000"/>
              </a:solidFill>
              <a:effectLst/>
              <a:latin typeface="FT Base Medium" pitchFamily="2" charset="0"/>
              <a:ea typeface="Mulish" pitchFamily="2" charset="0"/>
              <a:cs typeface="Times New Roman" panose="02020603050405020304" pitchFamily="18" charset="0"/>
            </a:rPr>
            <a:t>EDPR's 1H26 results will be released on July 29th, 2026. A conference call will take place on the same day at 16:30 CET | 15:30 UK/Lisbon.</a:t>
          </a:r>
          <a:endParaRPr lang="pt-PT" sz="1190">
            <a:solidFill>
              <a:sysClr val="windowText" lastClr="000000"/>
            </a:solidFill>
            <a:effectLst/>
            <a:latin typeface="Mulish" pitchFamily="2" charset="0"/>
            <a:ea typeface="Mulish" pitchFamily="2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15</xdr:col>
      <xdr:colOff>0</xdr:colOff>
      <xdr:row>93</xdr:row>
      <xdr:rowOff>174625</xdr:rowOff>
    </xdr:from>
    <xdr:to>
      <xdr:col>16</xdr:col>
      <xdr:colOff>799390</xdr:colOff>
      <xdr:row>95</xdr:row>
      <xdr:rowOff>126856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CD6B97C-4BCB-411A-AA8E-C8F8B6A3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79375" y="21939250"/>
          <a:ext cx="1688390" cy="81900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</xdr:row>
      <xdr:rowOff>155575</xdr:rowOff>
    </xdr:from>
    <xdr:to>
      <xdr:col>16</xdr:col>
      <xdr:colOff>799390</xdr:colOff>
      <xdr:row>4</xdr:row>
      <xdr:rowOff>126223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59BF232-412D-46D2-9C50-65D700F7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79375" y="1266825"/>
          <a:ext cx="1688390" cy="837422"/>
        </a:xfrm>
        <a:prstGeom prst="rect">
          <a:avLst/>
        </a:prstGeom>
      </xdr:spPr>
    </xdr:pic>
    <xdr:clientData/>
  </xdr:twoCellAnchor>
  <xdr:oneCellAnchor>
    <xdr:from>
      <xdr:col>7</xdr:col>
      <xdr:colOff>744646</xdr:colOff>
      <xdr:row>98</xdr:row>
      <xdr:rowOff>182197</xdr:rowOff>
    </xdr:from>
    <xdr:ext cx="281295" cy="21544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D5D7169-C221-477C-BF64-079292D61F79}"/>
            </a:ext>
          </a:extLst>
        </xdr:cNvPr>
        <xdr:cNvSpPr txBox="1"/>
      </xdr:nvSpPr>
      <xdr:spPr>
        <a:xfrm>
          <a:off x="6459646" y="23669726"/>
          <a:ext cx="281295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(1)</a:t>
          </a:r>
        </a:p>
      </xdr:txBody>
    </xdr:sp>
    <xdr:clientData/>
  </xdr:oneCellAnchor>
  <xdr:oneCellAnchor>
    <xdr:from>
      <xdr:col>7</xdr:col>
      <xdr:colOff>761343</xdr:colOff>
      <xdr:row>147</xdr:row>
      <xdr:rowOff>202741</xdr:rowOff>
    </xdr:from>
    <xdr:ext cx="281295" cy="215444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BC7C554-74DE-4012-138B-74EF339EE983}"/>
            </a:ext>
          </a:extLst>
        </xdr:cNvPr>
        <xdr:cNvSpPr txBox="1"/>
      </xdr:nvSpPr>
      <xdr:spPr>
        <a:xfrm>
          <a:off x="6476343" y="34672035"/>
          <a:ext cx="281295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(1)</a:t>
          </a:r>
        </a:p>
      </xdr:txBody>
    </xdr:sp>
    <xdr:clientData/>
  </xdr:oneCellAnchor>
  <xdr:oneCellAnchor>
    <xdr:from>
      <xdr:col>8</xdr:col>
      <xdr:colOff>715749</xdr:colOff>
      <xdr:row>27</xdr:row>
      <xdr:rowOff>136557</xdr:rowOff>
    </xdr:from>
    <xdr:ext cx="281295" cy="215444"/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AF7A22C1-35D9-F202-E310-387DA3C36FDE}"/>
            </a:ext>
          </a:extLst>
        </xdr:cNvPr>
        <xdr:cNvSpPr txBox="1"/>
      </xdr:nvSpPr>
      <xdr:spPr>
        <a:xfrm>
          <a:off x="7370549" y="7413657"/>
          <a:ext cx="281295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(1)</a:t>
          </a:r>
        </a:p>
      </xdr:txBody>
    </xdr:sp>
    <xdr:clientData/>
  </xdr:oneCellAnchor>
  <xdr:oneCellAnchor>
    <xdr:from>
      <xdr:col>7</xdr:col>
      <xdr:colOff>746046</xdr:colOff>
      <xdr:row>171</xdr:row>
      <xdr:rowOff>188743</xdr:rowOff>
    </xdr:from>
    <xdr:ext cx="281295" cy="21544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459E1F6-97D2-367F-4AC3-54B237BB0692}"/>
            </a:ext>
          </a:extLst>
        </xdr:cNvPr>
        <xdr:cNvSpPr txBox="1"/>
      </xdr:nvSpPr>
      <xdr:spPr>
        <a:xfrm>
          <a:off x="6461046" y="40036861"/>
          <a:ext cx="281295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(1)</a:t>
          </a:r>
        </a:p>
      </xdr:txBody>
    </xdr:sp>
    <xdr:clientData/>
  </xdr:oneCellAnchor>
  <xdr:oneCellAnchor>
    <xdr:from>
      <xdr:col>11</xdr:col>
      <xdr:colOff>812004</xdr:colOff>
      <xdr:row>172</xdr:row>
      <xdr:rowOff>220573</xdr:rowOff>
    </xdr:from>
    <xdr:ext cx="312008" cy="215444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30900FF-96FB-25CC-0683-03E096767F47}"/>
            </a:ext>
          </a:extLst>
        </xdr:cNvPr>
        <xdr:cNvSpPr txBox="1"/>
      </xdr:nvSpPr>
      <xdr:spPr>
        <a:xfrm>
          <a:off x="10112886" y="40292808"/>
          <a:ext cx="312008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>
              <a:solidFill>
                <a:sysClr val="windowText" lastClr="000000"/>
              </a:solidFill>
            </a:rPr>
            <a:t>(3)</a:t>
          </a:r>
        </a:p>
      </xdr:txBody>
    </xdr:sp>
    <xdr:clientData/>
  </xdr:oneCellAnchor>
  <xdr:oneCellAnchor>
    <xdr:from>
      <xdr:col>7</xdr:col>
      <xdr:colOff>456608</xdr:colOff>
      <xdr:row>115</xdr:row>
      <xdr:rowOff>131518</xdr:rowOff>
    </xdr:from>
    <xdr:ext cx="313419" cy="215444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9322E28-8BCA-4A01-A449-E972AD3D260C}"/>
            </a:ext>
          </a:extLst>
        </xdr:cNvPr>
        <xdr:cNvSpPr txBox="1"/>
      </xdr:nvSpPr>
      <xdr:spPr>
        <a:xfrm>
          <a:off x="6192775" y="28431351"/>
          <a:ext cx="313419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(2)</a:t>
          </a:r>
        </a:p>
      </xdr:txBody>
    </xdr:sp>
    <xdr:clientData/>
  </xdr:oneCellAnchor>
  <xdr:oneCellAnchor>
    <xdr:from>
      <xdr:col>7</xdr:col>
      <xdr:colOff>456608</xdr:colOff>
      <xdr:row>139</xdr:row>
      <xdr:rowOff>144907</xdr:rowOff>
    </xdr:from>
    <xdr:ext cx="313419" cy="21544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C9AD57-F2FE-B4B5-06AD-1BFD49C055DC}"/>
            </a:ext>
          </a:extLst>
        </xdr:cNvPr>
        <xdr:cNvSpPr txBox="1"/>
      </xdr:nvSpPr>
      <xdr:spPr>
        <a:xfrm>
          <a:off x="6155043" y="33904820"/>
          <a:ext cx="313419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(2)</a:t>
          </a:r>
        </a:p>
      </xdr:txBody>
    </xdr:sp>
    <xdr:clientData/>
  </xdr:oneCellAnchor>
  <xdr:oneCellAnchor>
    <xdr:from>
      <xdr:col>7</xdr:col>
      <xdr:colOff>781049</xdr:colOff>
      <xdr:row>125</xdr:row>
      <xdr:rowOff>197039</xdr:rowOff>
    </xdr:from>
    <xdr:ext cx="281295" cy="215444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50C1CC9-F644-417C-871C-5AC8398754BB}"/>
            </a:ext>
          </a:extLst>
        </xdr:cNvPr>
        <xdr:cNvSpPr txBox="1"/>
      </xdr:nvSpPr>
      <xdr:spPr>
        <a:xfrm>
          <a:off x="6496049" y="29735745"/>
          <a:ext cx="281295" cy="215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800"/>
            <a:t>(1)</a:t>
          </a:r>
        </a:p>
      </xdr:txBody>
    </xdr:sp>
    <xdr:clientData/>
  </xdr:oneCellAnchor>
  <xdr:twoCellAnchor editAs="oneCell">
    <xdr:from>
      <xdr:col>11</xdr:col>
      <xdr:colOff>40568</xdr:colOff>
      <xdr:row>28</xdr:row>
      <xdr:rowOff>110023</xdr:rowOff>
    </xdr:from>
    <xdr:to>
      <xdr:col>16</xdr:col>
      <xdr:colOff>878147</xdr:colOff>
      <xdr:row>44</xdr:row>
      <xdr:rowOff>95255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608854-2C8C-EC25-CD74-86ABA2150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95355" y="7648959"/>
          <a:ext cx="5296090" cy="3660126"/>
        </a:xfrm>
        <a:prstGeom prst="rect">
          <a:avLst/>
        </a:prstGeom>
      </xdr:spPr>
    </xdr:pic>
    <xdr:clientData/>
  </xdr:twoCellAnchor>
  <xdr:twoCellAnchor editAs="oneCell">
    <xdr:from>
      <xdr:col>11</xdr:col>
      <xdr:colOff>292</xdr:colOff>
      <xdr:row>99</xdr:row>
      <xdr:rowOff>31401</xdr:rowOff>
    </xdr:from>
    <xdr:to>
      <xdr:col>17</xdr:col>
      <xdr:colOff>180456</xdr:colOff>
      <xdr:row>116</xdr:row>
      <xdr:rowOff>27251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21849EE-4CBA-9143-4C11-DB4FC5632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28959" y="23907401"/>
          <a:ext cx="5514164" cy="3834072"/>
        </a:xfrm>
        <a:prstGeom prst="rect">
          <a:avLst/>
        </a:prstGeom>
      </xdr:spPr>
    </xdr:pic>
    <xdr:clientData/>
  </xdr:twoCellAnchor>
  <xdr:twoCellAnchor editAs="oneCell">
    <xdr:from>
      <xdr:col>10</xdr:col>
      <xdr:colOff>802712</xdr:colOff>
      <xdr:row>48</xdr:row>
      <xdr:rowOff>10222</xdr:rowOff>
    </xdr:from>
    <xdr:to>
      <xdr:col>17</xdr:col>
      <xdr:colOff>151318</xdr:colOff>
      <xdr:row>67</xdr:row>
      <xdr:rowOff>85834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A783CD1-9285-2C4F-FA3A-B410D81FB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2379" y="11270889"/>
          <a:ext cx="5571606" cy="4365389"/>
        </a:xfrm>
        <a:prstGeom prst="rect">
          <a:avLst/>
        </a:prstGeom>
      </xdr:spPr>
    </xdr:pic>
    <xdr:clientData/>
  </xdr:twoCellAnchor>
  <xdr:twoCellAnchor editAs="oneCell">
    <xdr:from>
      <xdr:col>11</xdr:col>
      <xdr:colOff>46726</xdr:colOff>
      <xdr:row>69</xdr:row>
      <xdr:rowOff>68672</xdr:rowOff>
    </xdr:from>
    <xdr:to>
      <xdr:col>16</xdr:col>
      <xdr:colOff>706926</xdr:colOff>
      <xdr:row>80</xdr:row>
      <xdr:rowOff>152218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9E16F9A-C0A0-9539-70A1-72326C80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75393" y="16070672"/>
          <a:ext cx="5105200" cy="2567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187</xdr:row>
      <xdr:rowOff>0</xdr:rowOff>
    </xdr:from>
    <xdr:ext cx="102235" cy="231622"/>
    <xdr:sp macro="" textlink="">
      <xdr:nvSpPr>
        <xdr:cNvPr id="2" name="Text Box 82">
          <a:extLst>
            <a:ext uri="{FF2B5EF4-FFF2-40B4-BE49-F238E27FC236}">
              <a16:creationId xmlns:a16="http://schemas.microsoft.com/office/drawing/2014/main" id="{56748ED5-A7DB-42C7-9940-9389273BF137}"/>
            </a:ext>
          </a:extLst>
        </xdr:cNvPr>
        <xdr:cNvSpPr txBox="1">
          <a:spLocks noChangeArrowheads="1"/>
        </xdr:cNvSpPr>
      </xdr:nvSpPr>
      <xdr:spPr bwMode="auto">
        <a:xfrm>
          <a:off x="13411200" y="44538900"/>
          <a:ext cx="102235" cy="2316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880534</xdr:colOff>
      <xdr:row>12</xdr:row>
      <xdr:rowOff>25400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89B7BB3-E4B5-4F44-BB31-FD18D753CC1A}"/>
            </a:ext>
          </a:extLst>
        </xdr:cNvPr>
        <xdr:cNvSpPr txBox="1"/>
      </xdr:nvSpPr>
      <xdr:spPr>
        <a:xfrm>
          <a:off x="21797434" y="331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>
    <xdr:from>
      <xdr:col>1</xdr:col>
      <xdr:colOff>409262</xdr:colOff>
      <xdr:row>171</xdr:row>
      <xdr:rowOff>1767</xdr:rowOff>
    </xdr:from>
    <xdr:to>
      <xdr:col>1</xdr:col>
      <xdr:colOff>769262</xdr:colOff>
      <xdr:row>172</xdr:row>
      <xdr:rowOff>44267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A17403D-2602-43DF-9BBF-C07A0BB5ADEA}"/>
            </a:ext>
          </a:extLst>
        </xdr:cNvPr>
        <xdr:cNvGrpSpPr>
          <a:grpSpLocks/>
        </xdr:cNvGrpSpPr>
      </xdr:nvGrpSpPr>
      <xdr:grpSpPr>
        <a:xfrm>
          <a:off x="1283885" y="40533937"/>
          <a:ext cx="360000" cy="330047"/>
          <a:chOff x="-1602100" y="4499637"/>
          <a:chExt cx="631672" cy="608347"/>
        </a:xfrm>
        <a:solidFill>
          <a:schemeClr val="accent3"/>
        </a:solidFill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4DE8E955-1806-4DA9-A341-862657BA527B}"/>
              </a:ext>
            </a:extLst>
          </xdr:cNvPr>
          <xdr:cNvSpPr>
            <a:spLocks/>
          </xdr:cNvSpPr>
        </xdr:nvSpPr>
        <xdr:spPr>
          <a:xfrm>
            <a:off x="-1602100" y="4499637"/>
            <a:ext cx="631672" cy="601033"/>
          </a:xfrm>
          <a:prstGeom prst="ellipse">
            <a:avLst/>
          </a:prstGeom>
          <a:grpFill/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C9B665BF-43C8-48D0-8048-7AAA5AEA4448}"/>
              </a:ext>
            </a:extLst>
          </xdr:cNvPr>
          <xdr:cNvGrpSpPr/>
        </xdr:nvGrpSpPr>
        <xdr:grpSpPr>
          <a:xfrm>
            <a:off x="-1457410" y="4561872"/>
            <a:ext cx="342293" cy="546112"/>
            <a:chOff x="-1457410" y="4561872"/>
            <a:chExt cx="342293" cy="546112"/>
          </a:xfrm>
          <a:grpFill/>
        </xdr:grpSpPr>
        <xdr:pic>
          <xdr:nvPicPr>
            <xdr:cNvPr id="8" name="Graphic 217">
              <a:extLst>
                <a:ext uri="{FF2B5EF4-FFF2-40B4-BE49-F238E27FC236}">
                  <a16:creationId xmlns:a16="http://schemas.microsoft.com/office/drawing/2014/main" id="{BE2B17F0-D28D-49E4-98AF-A3D94425568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-1402458" y="4875837"/>
              <a:ext cx="232391" cy="232147"/>
            </a:xfrm>
            <a:prstGeom prst="rect">
              <a:avLst/>
            </a:prstGeom>
          </xdr:spPr>
        </xdr:pic>
        <xdr:pic>
          <xdr:nvPicPr>
            <xdr:cNvPr id="9" name="Graphic 218">
              <a:extLst>
                <a:ext uri="{FF2B5EF4-FFF2-40B4-BE49-F238E27FC236}">
                  <a16:creationId xmlns:a16="http://schemas.microsoft.com/office/drawing/2014/main" id="{D8219E2E-3650-45C3-A33F-DBC00CA947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-1457410" y="4561872"/>
              <a:ext cx="342293" cy="34193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</xdr:col>
      <xdr:colOff>409262</xdr:colOff>
      <xdr:row>126</xdr:row>
      <xdr:rowOff>204690</xdr:rowOff>
    </xdr:from>
    <xdr:to>
      <xdr:col>1</xdr:col>
      <xdr:colOff>769262</xdr:colOff>
      <xdr:row>128</xdr:row>
      <xdr:rowOff>18590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C61456A-5DB8-4440-B05C-FEA4EEE929D2}"/>
            </a:ext>
          </a:extLst>
        </xdr:cNvPr>
        <xdr:cNvGrpSpPr>
          <a:grpSpLocks/>
        </xdr:cNvGrpSpPr>
      </xdr:nvGrpSpPr>
      <xdr:grpSpPr>
        <a:xfrm>
          <a:off x="1283885" y="30301294"/>
          <a:ext cx="360000" cy="353051"/>
          <a:chOff x="-1602098" y="3275163"/>
          <a:chExt cx="621330" cy="609279"/>
        </a:xfrm>
        <a:solidFill>
          <a:schemeClr val="accent2"/>
        </a:solidFill>
      </xdr:grpSpPr>
      <xdr:sp macro="" textlink="">
        <xdr:nvSpPr>
          <xdr:cNvPr id="11" name="Oval 10">
            <a:extLst>
              <a:ext uri="{FF2B5EF4-FFF2-40B4-BE49-F238E27FC236}">
                <a16:creationId xmlns:a16="http://schemas.microsoft.com/office/drawing/2014/main" id="{3CD8F509-1454-4F6E-8B5D-6AF09463455A}"/>
              </a:ext>
            </a:extLst>
          </xdr:cNvPr>
          <xdr:cNvSpPr>
            <a:spLocks/>
          </xdr:cNvSpPr>
        </xdr:nvSpPr>
        <xdr:spPr>
          <a:xfrm>
            <a:off x="-1602098" y="3275163"/>
            <a:ext cx="621330" cy="609279"/>
          </a:xfrm>
          <a:prstGeom prst="ellipse">
            <a:avLst/>
          </a:prstGeom>
          <a:grpFill/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pic>
        <xdr:nvPicPr>
          <xdr:cNvPr id="12" name="Graphic 221">
            <a:extLst>
              <a:ext uri="{FF2B5EF4-FFF2-40B4-BE49-F238E27FC236}">
                <a16:creationId xmlns:a16="http://schemas.microsoft.com/office/drawing/2014/main" id="{6AE737AD-1A28-4C25-A992-6B47560F59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-1476976" y="3363030"/>
            <a:ext cx="371086" cy="37108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409262</xdr:colOff>
      <xdr:row>151</xdr:row>
      <xdr:rowOff>9877</xdr:rowOff>
    </xdr:from>
    <xdr:to>
      <xdr:col>1</xdr:col>
      <xdr:colOff>769262</xdr:colOff>
      <xdr:row>152</xdr:row>
      <xdr:rowOff>52377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B9EA7DF4-EC05-4259-9E56-FBE57B1F8261}"/>
            </a:ext>
          </a:extLst>
        </xdr:cNvPr>
        <xdr:cNvGrpSpPr>
          <a:grpSpLocks/>
        </xdr:cNvGrpSpPr>
      </xdr:nvGrpSpPr>
      <xdr:grpSpPr>
        <a:xfrm>
          <a:off x="1283885" y="35881386"/>
          <a:ext cx="360000" cy="354010"/>
          <a:chOff x="-1602100" y="2049132"/>
          <a:chExt cx="628091" cy="594925"/>
        </a:xfrm>
      </xdr:grpSpPr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01CF6137-8EA8-43CB-8231-994FB4271E75}"/>
              </a:ext>
            </a:extLst>
          </xdr:cNvPr>
          <xdr:cNvSpPr>
            <a:spLocks/>
          </xdr:cNvSpPr>
        </xdr:nvSpPr>
        <xdr:spPr>
          <a:xfrm>
            <a:off x="-1602100" y="2049132"/>
            <a:ext cx="628091" cy="594925"/>
          </a:xfrm>
          <a:prstGeom prst="ellipse">
            <a:avLst/>
          </a:prstGeom>
          <a:solidFill>
            <a:schemeClr val="accent1"/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pic>
        <xdr:nvPicPr>
          <xdr:cNvPr id="15" name="Graphic 224">
            <a:extLst>
              <a:ext uri="{FF2B5EF4-FFF2-40B4-BE49-F238E27FC236}">
                <a16:creationId xmlns:a16="http://schemas.microsoft.com/office/drawing/2014/main" id="{909135D6-0D40-4F9F-97FD-6C8B051A02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-1473596" y="2175150"/>
            <a:ext cx="371085" cy="371084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83298</xdr:colOff>
      <xdr:row>66</xdr:row>
      <xdr:rowOff>158260</xdr:rowOff>
    </xdr:from>
    <xdr:to>
      <xdr:col>14</xdr:col>
      <xdr:colOff>19318</xdr:colOff>
      <xdr:row>86</xdr:row>
      <xdr:rowOff>9983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CF27CD8-B1F4-4800-9DCB-0B7D865C4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538344</xdr:colOff>
      <xdr:row>66</xdr:row>
      <xdr:rowOff>200313</xdr:rowOff>
    </xdr:from>
    <xdr:to>
      <xdr:col>17</xdr:col>
      <xdr:colOff>78713</xdr:colOff>
      <xdr:row>86</xdr:row>
      <xdr:rowOff>45686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E987B13C-62C5-4781-937F-D0AAD7012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574882</xdr:colOff>
      <xdr:row>109</xdr:row>
      <xdr:rowOff>208323</xdr:rowOff>
    </xdr:from>
    <xdr:to>
      <xdr:col>16</xdr:col>
      <xdr:colOff>96682</xdr:colOff>
      <xdr:row>111</xdr:row>
      <xdr:rowOff>111123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99D1760C-D2CC-4C24-AF02-97988F6E26A2}"/>
            </a:ext>
          </a:extLst>
        </xdr:cNvPr>
        <xdr:cNvGrpSpPr>
          <a:grpSpLocks/>
        </xdr:cNvGrpSpPr>
      </xdr:nvGrpSpPr>
      <xdr:grpSpPr>
        <a:xfrm>
          <a:off x="13694222" y="26435021"/>
          <a:ext cx="396422" cy="358083"/>
          <a:chOff x="-1602100" y="4499637"/>
          <a:chExt cx="631672" cy="608347"/>
        </a:xfrm>
        <a:solidFill>
          <a:schemeClr val="accent3"/>
        </a:solidFill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E92BB67C-C480-4DE7-8CD2-D2D3BF5E7805}"/>
              </a:ext>
            </a:extLst>
          </xdr:cNvPr>
          <xdr:cNvSpPr>
            <a:spLocks/>
          </xdr:cNvSpPr>
        </xdr:nvSpPr>
        <xdr:spPr>
          <a:xfrm>
            <a:off x="-1602100" y="4499637"/>
            <a:ext cx="631672" cy="601033"/>
          </a:xfrm>
          <a:prstGeom prst="ellipse">
            <a:avLst/>
          </a:prstGeom>
          <a:grpFill/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FCB51EB4-16D1-447F-AF55-E67624097464}"/>
              </a:ext>
            </a:extLst>
          </xdr:cNvPr>
          <xdr:cNvGrpSpPr/>
        </xdr:nvGrpSpPr>
        <xdr:grpSpPr>
          <a:xfrm>
            <a:off x="-1457410" y="4561872"/>
            <a:ext cx="342293" cy="546112"/>
            <a:chOff x="-1457410" y="4561872"/>
            <a:chExt cx="342293" cy="546112"/>
          </a:xfrm>
          <a:grpFill/>
        </xdr:grpSpPr>
        <xdr:pic>
          <xdr:nvPicPr>
            <xdr:cNvPr id="21" name="Graphic 217">
              <a:extLst>
                <a:ext uri="{FF2B5EF4-FFF2-40B4-BE49-F238E27FC236}">
                  <a16:creationId xmlns:a16="http://schemas.microsoft.com/office/drawing/2014/main" id="{91AC0BDF-E7E3-44EF-9B30-123A5706665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-1402458" y="4875837"/>
              <a:ext cx="232391" cy="232147"/>
            </a:xfrm>
            <a:prstGeom prst="rect">
              <a:avLst/>
            </a:prstGeom>
          </xdr:spPr>
        </xdr:pic>
        <xdr:pic>
          <xdr:nvPicPr>
            <xdr:cNvPr id="22" name="Graphic 218">
              <a:extLst>
                <a:ext uri="{FF2B5EF4-FFF2-40B4-BE49-F238E27FC236}">
                  <a16:creationId xmlns:a16="http://schemas.microsoft.com/office/drawing/2014/main" id="{D651F4FA-58DB-49E8-8538-D0C434AE178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-1457410" y="4561872"/>
              <a:ext cx="342293" cy="341933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11</xdr:col>
      <xdr:colOff>654786</xdr:colOff>
      <xdr:row>108</xdr:row>
      <xdr:rowOff>125619</xdr:rowOff>
    </xdr:from>
    <xdr:to>
      <xdr:col>12</xdr:col>
      <xdr:colOff>176586</xdr:colOff>
      <xdr:row>110</xdr:row>
      <xdr:rowOff>28419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27466EEE-C8A5-40B3-8361-0EB8EB170475}"/>
            </a:ext>
          </a:extLst>
        </xdr:cNvPr>
        <xdr:cNvGrpSpPr>
          <a:grpSpLocks/>
        </xdr:cNvGrpSpPr>
      </xdr:nvGrpSpPr>
      <xdr:grpSpPr>
        <a:xfrm>
          <a:off x="10275635" y="26124676"/>
          <a:ext cx="396423" cy="358083"/>
          <a:chOff x="-1602098" y="3275163"/>
          <a:chExt cx="621330" cy="609279"/>
        </a:xfrm>
        <a:solidFill>
          <a:schemeClr val="accent2"/>
        </a:solidFill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268A9D7E-71D1-4530-86FF-CD47FEE1BC35}"/>
              </a:ext>
            </a:extLst>
          </xdr:cNvPr>
          <xdr:cNvSpPr>
            <a:spLocks/>
          </xdr:cNvSpPr>
        </xdr:nvSpPr>
        <xdr:spPr>
          <a:xfrm>
            <a:off x="-1602098" y="3275163"/>
            <a:ext cx="621330" cy="609279"/>
          </a:xfrm>
          <a:prstGeom prst="ellipse">
            <a:avLst/>
          </a:prstGeom>
          <a:grpFill/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pic>
        <xdr:nvPicPr>
          <xdr:cNvPr id="25" name="Graphic 221">
            <a:extLst>
              <a:ext uri="{FF2B5EF4-FFF2-40B4-BE49-F238E27FC236}">
                <a16:creationId xmlns:a16="http://schemas.microsoft.com/office/drawing/2014/main" id="{B93CC6FF-4BD5-4D8C-8D86-87FBC729A8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-1476975" y="3367142"/>
            <a:ext cx="371086" cy="371085"/>
          </a:xfrm>
          <a:prstGeom prst="rect">
            <a:avLst/>
          </a:prstGeom>
        </xdr:spPr>
      </xdr:pic>
    </xdr:grpSp>
    <xdr:clientData/>
  </xdr:twoCellAnchor>
  <xdr:twoCellAnchor>
    <xdr:from>
      <xdr:col>15</xdr:col>
      <xdr:colOff>640890</xdr:colOff>
      <xdr:row>107</xdr:row>
      <xdr:rowOff>210887</xdr:rowOff>
    </xdr:from>
    <xdr:to>
      <xdr:col>16</xdr:col>
      <xdr:colOff>162690</xdr:colOff>
      <xdr:row>109</xdr:row>
      <xdr:rowOff>113687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18109A0F-9FA7-42C8-954E-C84C858D8F36}"/>
            </a:ext>
          </a:extLst>
        </xdr:cNvPr>
        <xdr:cNvGrpSpPr>
          <a:grpSpLocks/>
        </xdr:cNvGrpSpPr>
      </xdr:nvGrpSpPr>
      <xdr:grpSpPr>
        <a:xfrm>
          <a:off x="13760230" y="25982302"/>
          <a:ext cx="396422" cy="358083"/>
          <a:chOff x="-1602100" y="2049132"/>
          <a:chExt cx="628091" cy="594925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C254B36-058D-4F8F-9CF7-277BD2C1072C}"/>
              </a:ext>
            </a:extLst>
          </xdr:cNvPr>
          <xdr:cNvSpPr>
            <a:spLocks/>
          </xdr:cNvSpPr>
        </xdr:nvSpPr>
        <xdr:spPr>
          <a:xfrm>
            <a:off x="-1602100" y="2049132"/>
            <a:ext cx="628091" cy="594925"/>
          </a:xfrm>
          <a:prstGeom prst="ellipse">
            <a:avLst/>
          </a:prstGeom>
          <a:solidFill>
            <a:schemeClr val="accent1"/>
          </a:solidFill>
          <a:ln w="6350" cap="sq">
            <a:noFill/>
            <a:miter lim="800000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89617" tIns="44808" rIns="89617" bIns="44808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896200" rtl="0" eaLnBrk="1" fontAlgn="auto" latinLnBrk="0" hangingPunct="1">
              <a:lnSpc>
                <a:spcPct val="100000"/>
              </a:lnSpc>
              <a:spcBef>
                <a:spcPts val="294"/>
              </a:spcBef>
              <a:spcAft>
                <a:spcPts val="294"/>
              </a:spcAft>
              <a:buClrTx/>
              <a:buSzTx/>
              <a:buFontTx/>
              <a:buNone/>
              <a:tabLst/>
              <a:defRPr/>
            </a:pPr>
            <a:endParaRPr kumimoji="0" lang="en-US" sz="1568" b="0" i="0" u="none" strike="noStrike" kern="120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Mulish"/>
              <a:ea typeface="+mn-ea"/>
              <a:cs typeface="+mn-cs"/>
            </a:endParaRPr>
          </a:p>
        </xdr:txBody>
      </xdr:sp>
      <xdr:pic>
        <xdr:nvPicPr>
          <xdr:cNvPr id="28" name="Graphic 224">
            <a:extLst>
              <a:ext uri="{FF2B5EF4-FFF2-40B4-BE49-F238E27FC236}">
                <a16:creationId xmlns:a16="http://schemas.microsoft.com/office/drawing/2014/main" id="{EFA074DF-B4C2-4788-984A-1AD17669DF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-1473596" y="2175150"/>
            <a:ext cx="371085" cy="371084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26832</xdr:colOff>
      <xdr:row>10</xdr:row>
      <xdr:rowOff>140961</xdr:rowOff>
    </xdr:from>
    <xdr:to>
      <xdr:col>17</xdr:col>
      <xdr:colOff>107324</xdr:colOff>
      <xdr:row>27</xdr:row>
      <xdr:rowOff>147163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30F8B03-94B6-45AA-960C-61888D978356}"/>
            </a:ext>
          </a:extLst>
        </xdr:cNvPr>
        <xdr:cNvSpPr txBox="1"/>
      </xdr:nvSpPr>
      <xdr:spPr>
        <a:xfrm>
          <a:off x="1703232" y="2969886"/>
          <a:ext cx="12653492" cy="3892402"/>
        </a:xfrm>
        <a:prstGeom prst="rect">
          <a:avLst/>
        </a:prstGeom>
        <a:ln w="6350">
          <a:noFill/>
          <a:miter lim="800000"/>
        </a:ln>
      </xdr:spPr>
      <xdr:txBody>
        <a:bodyPr vertOverflow="clip" horzOverflow="clip" vert="horz" wrap="square" lIns="0" tIns="0" rIns="0" bIns="0" rtlCol="0" anchor="t">
          <a:noAutofit/>
        </a:bodyPr>
        <a:lstStyle/>
        <a:p>
          <a:pPr>
            <a:spcAft>
              <a:spcPts val="1200"/>
            </a:spcAft>
          </a:pPr>
          <a:r>
            <a:rPr lang="pt-PT" sz="1400" b="1">
              <a:effectLst/>
              <a:latin typeface="+mn-lt"/>
              <a:ea typeface="+mn-ea"/>
              <a:cs typeface="+mn-cs"/>
            </a:rPr>
            <a:t>x</a:t>
          </a:r>
        </a:p>
        <a:p>
          <a:pPr>
            <a:spcAft>
              <a:spcPts val="1200"/>
            </a:spcAft>
          </a:pPr>
          <a:r>
            <a:rPr lang="pt-PT" sz="1400" b="1">
              <a:effectLst/>
              <a:latin typeface="+mn-lt"/>
              <a:ea typeface="+mn-ea"/>
              <a:cs typeface="+mn-cs"/>
            </a:rPr>
            <a:t>x</a:t>
          </a:r>
        </a:p>
        <a:p>
          <a:pPr>
            <a:spcAft>
              <a:spcPts val="1200"/>
            </a:spcAft>
          </a:pPr>
          <a:r>
            <a:rPr lang="pt-PT" sz="1400" b="1">
              <a:effectLst/>
              <a:latin typeface="+mn-lt"/>
              <a:ea typeface="+mn-ea"/>
              <a:cs typeface="+mn-cs"/>
            </a:rPr>
            <a:t>x</a:t>
          </a:r>
        </a:p>
        <a:p>
          <a:pPr>
            <a:spcAft>
              <a:spcPts val="1200"/>
            </a:spcAft>
          </a:pPr>
          <a:r>
            <a:rPr lang="pt-PT" sz="1400" b="1">
              <a:effectLst/>
              <a:latin typeface="+mn-lt"/>
              <a:ea typeface="+mn-ea"/>
              <a:cs typeface="+mn-cs"/>
            </a:rPr>
            <a:t>x</a:t>
          </a:r>
          <a:endParaRPr lang="es-ES" sz="1400">
            <a:effectLst/>
            <a:latin typeface="+mn-lt"/>
            <a:ea typeface="+mn-ea"/>
            <a:cs typeface="+mn-cs"/>
          </a:endParaRPr>
        </a:p>
        <a:p>
          <a:pPr lvl="0">
            <a:spcAft>
              <a:spcPts val="600"/>
            </a:spcAft>
          </a:pPr>
          <a:endParaRPr lang="en-GB" sz="14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835867</xdr:colOff>
      <xdr:row>27</xdr:row>
      <xdr:rowOff>252707</xdr:rowOff>
    </xdr:from>
    <xdr:to>
      <xdr:col>16</xdr:col>
      <xdr:colOff>835866</xdr:colOff>
      <xdr:row>44</xdr:row>
      <xdr:rowOff>31545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A8C5A3F6-DCE9-43D8-93CF-025413060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46</xdr:row>
      <xdr:rowOff>291583</xdr:rowOff>
    </xdr:from>
    <xdr:to>
      <xdr:col>17</xdr:col>
      <xdr:colOff>0</xdr:colOff>
      <xdr:row>62</xdr:row>
      <xdr:rowOff>213827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EFC3FF74-F0FD-4E67-B120-CAAD56E86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1</xdr:colOff>
      <xdr:row>101</xdr:row>
      <xdr:rowOff>127001</xdr:rowOff>
    </xdr:from>
    <xdr:to>
      <xdr:col>17</xdr:col>
      <xdr:colOff>1</xdr:colOff>
      <xdr:row>118</xdr:row>
      <xdr:rowOff>38101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547130BA-867F-4C63-9EF7-BE725DAFC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558800</xdr:colOff>
      <xdr:row>97</xdr:row>
      <xdr:rowOff>50800</xdr:rowOff>
    </xdr:from>
    <xdr:to>
      <xdr:col>16</xdr:col>
      <xdr:colOff>832587</xdr:colOff>
      <xdr:row>98</xdr:row>
      <xdr:rowOff>28059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5BEF37EC-7D59-445A-B14E-B648E41875EA}"/>
            </a:ext>
          </a:extLst>
        </xdr:cNvPr>
        <xdr:cNvGrpSpPr>
          <a:grpSpLocks noChangeAspect="1"/>
        </xdr:cNvGrpSpPr>
      </xdr:nvGrpSpPr>
      <xdr:grpSpPr>
        <a:xfrm>
          <a:off x="11928894" y="23006649"/>
          <a:ext cx="2897655" cy="624240"/>
          <a:chOff x="7161992" y="-2400855"/>
          <a:chExt cx="2783938" cy="604668"/>
        </a:xfrm>
        <a:solidFill>
          <a:schemeClr val="tx2"/>
        </a:solidFill>
      </xdr:grpSpPr>
      <xdr:pic>
        <xdr:nvPicPr>
          <xdr:cNvPr id="34" name="Graphic 15">
            <a:extLst>
              <a:ext uri="{FF2B5EF4-FFF2-40B4-BE49-F238E27FC236}">
                <a16:creationId xmlns:a16="http://schemas.microsoft.com/office/drawing/2014/main" id="{8DA825FD-E274-4EFF-8E51-D7CCBD2D6E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rcRect l="30999" t="-3024" r="30081" b="50096"/>
          <a:stretch/>
        </xdr:blipFill>
        <xdr:spPr>
          <a:xfrm>
            <a:off x="7161992" y="-2400855"/>
            <a:ext cx="870722" cy="604668"/>
          </a:xfrm>
          <a:prstGeom prst="rect">
            <a:avLst/>
          </a:prstGeom>
        </xdr:spPr>
      </xdr:pic>
      <xdr:pic>
        <xdr:nvPicPr>
          <xdr:cNvPr id="35" name="Graphic 16">
            <a:extLst>
              <a:ext uri="{FF2B5EF4-FFF2-40B4-BE49-F238E27FC236}">
                <a16:creationId xmlns:a16="http://schemas.microsoft.com/office/drawing/2014/main" id="{2B52E3EC-22C4-4E0B-A75B-C9759F65A2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rcRect t="56031" b="-1"/>
          <a:stretch/>
        </xdr:blipFill>
        <xdr:spPr>
          <a:xfrm>
            <a:off x="8081032" y="-2342207"/>
            <a:ext cx="1864898" cy="418702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558800</xdr:colOff>
      <xdr:row>6</xdr:row>
      <xdr:rowOff>50800</xdr:rowOff>
    </xdr:from>
    <xdr:to>
      <xdr:col>16</xdr:col>
      <xdr:colOff>832587</xdr:colOff>
      <xdr:row>7</xdr:row>
      <xdr:rowOff>28059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89F7BA26-BEA5-4993-B8E2-A4872DE17791}"/>
            </a:ext>
          </a:extLst>
        </xdr:cNvPr>
        <xdr:cNvGrpSpPr>
          <a:grpSpLocks noChangeAspect="1"/>
        </xdr:cNvGrpSpPr>
      </xdr:nvGrpSpPr>
      <xdr:grpSpPr>
        <a:xfrm>
          <a:off x="11928894" y="1416649"/>
          <a:ext cx="2897655" cy="624240"/>
          <a:chOff x="7161992" y="-2400855"/>
          <a:chExt cx="2783938" cy="604668"/>
        </a:xfrm>
        <a:solidFill>
          <a:schemeClr val="tx2"/>
        </a:solidFill>
      </xdr:grpSpPr>
      <xdr:pic>
        <xdr:nvPicPr>
          <xdr:cNvPr id="37" name="Graphic 15">
            <a:extLst>
              <a:ext uri="{FF2B5EF4-FFF2-40B4-BE49-F238E27FC236}">
                <a16:creationId xmlns:a16="http://schemas.microsoft.com/office/drawing/2014/main" id="{61F7110D-B3BF-4289-B960-59CC65F78A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rcRect l="30999" t="-3024" r="30081" b="50096"/>
          <a:stretch/>
        </xdr:blipFill>
        <xdr:spPr>
          <a:xfrm>
            <a:off x="7161992" y="-2400855"/>
            <a:ext cx="870722" cy="604668"/>
          </a:xfrm>
          <a:prstGeom prst="rect">
            <a:avLst/>
          </a:prstGeom>
        </xdr:spPr>
      </xdr:pic>
      <xdr:pic>
        <xdr:nvPicPr>
          <xdr:cNvPr id="38" name="Graphic 16">
            <a:extLst>
              <a:ext uri="{FF2B5EF4-FFF2-40B4-BE49-F238E27FC236}">
                <a16:creationId xmlns:a16="http://schemas.microsoft.com/office/drawing/2014/main" id="{5E6E178C-EE4A-4756-93F6-31B5C19ADE9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rcRect t="56031" b="-1"/>
          <a:stretch/>
        </xdr:blipFill>
        <xdr:spPr>
          <a:xfrm>
            <a:off x="8081032" y="-2342207"/>
            <a:ext cx="1864898" cy="4187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EDPR - IR - New Identity">
  <a:themeElements>
    <a:clrScheme name="EDP Colors 1">
      <a:dk1>
        <a:srgbClr val="202E3E"/>
      </a:dk1>
      <a:lt1>
        <a:srgbClr val="FFFFFF"/>
      </a:lt1>
      <a:dk2>
        <a:srgbClr val="143E47"/>
      </a:dk2>
      <a:lt2>
        <a:srgbClr val="E7E6E6"/>
      </a:lt2>
      <a:accent1>
        <a:srgbClr val="28FF51"/>
      </a:accent1>
      <a:accent2>
        <a:srgbClr val="7B9599"/>
      </a:accent2>
      <a:accent3>
        <a:srgbClr val="253BC8"/>
      </a:accent3>
      <a:accent4>
        <a:srgbClr val="6D32FF"/>
      </a:accent4>
      <a:accent5>
        <a:srgbClr val="225E66"/>
      </a:accent5>
      <a:accent6>
        <a:srgbClr val="0CD3F8"/>
      </a:accent6>
      <a:hlink>
        <a:srgbClr val="28FF52"/>
      </a:hlink>
      <a:folHlink>
        <a:srgbClr val="253BC8"/>
      </a:folHlink>
    </a:clrScheme>
    <a:fontScheme name="Custom 2">
      <a:majorFont>
        <a:latin typeface="FT Base"/>
        <a:ea typeface=""/>
        <a:cs typeface=""/>
      </a:majorFont>
      <a:minorFont>
        <a:latin typeface="FT Base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DPR - IR - New Identity" id="{9882C4C4-2B7F-4305-99B3-F2D92AC4C2FB}" vid="{A68A1216-798E-43C2-86FB-44E0F2BF4E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6"/>
  <sheetViews>
    <sheetView showGridLines="0" tabSelected="1" view="pageBreakPreview" topLeftCell="A77" zoomScale="45" zoomScaleNormal="70" zoomScaleSheetLayoutView="85" workbookViewId="0">
      <selection activeCell="Q87" sqref="Q87"/>
    </sheetView>
  </sheetViews>
  <sheetFormatPr defaultColWidth="12.54296875" defaultRowHeight="18" customHeight="1" x14ac:dyDescent="0.25"/>
  <cols>
    <col min="1" max="1" width="4.81640625" style="120" customWidth="1"/>
    <col min="2" max="19" width="12.81640625" style="121" customWidth="1"/>
    <col min="20" max="16384" width="12.54296875" style="121"/>
  </cols>
  <sheetData>
    <row r="1" spans="2:19" ht="18" customHeight="1" x14ac:dyDescent="0.25">
      <c r="H1" s="122"/>
      <c r="I1" s="122"/>
    </row>
    <row r="3" spans="2:19" ht="18" customHeight="1" x14ac:dyDescent="0.25"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2:19" ht="51" customHeight="1" x14ac:dyDescent="0.25">
      <c r="C4" s="223" t="s">
        <v>76</v>
      </c>
      <c r="I4" s="187"/>
      <c r="L4" s="126"/>
      <c r="M4" s="149" t="s">
        <v>89</v>
      </c>
      <c r="N4" s="188"/>
    </row>
    <row r="5" spans="2:19" ht="18" customHeight="1" x14ac:dyDescent="0.25">
      <c r="B5" s="179"/>
      <c r="C5" s="328" t="s">
        <v>77</v>
      </c>
      <c r="D5" s="329"/>
      <c r="E5" s="329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</row>
    <row r="7" spans="2:19" ht="18" customHeight="1" thickBot="1" x14ac:dyDescent="0.55000000000000004">
      <c r="C7" s="222" t="s">
        <v>22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</row>
    <row r="8" spans="2:19" ht="18" customHeight="1" x14ac:dyDescent="0.25">
      <c r="C8" s="128"/>
    </row>
    <row r="9" spans="2:19" ht="18" customHeight="1" x14ac:dyDescent="0.25">
      <c r="C9" s="128"/>
    </row>
    <row r="10" spans="2:19" ht="18" customHeight="1" x14ac:dyDescent="0.25">
      <c r="C10" s="128"/>
    </row>
    <row r="11" spans="2:19" ht="18" customHeight="1" x14ac:dyDescent="0.25">
      <c r="C11" s="128"/>
    </row>
    <row r="12" spans="2:19" ht="18" customHeight="1" x14ac:dyDescent="0.25">
      <c r="C12" s="128"/>
    </row>
    <row r="13" spans="2:19" ht="18" customHeight="1" x14ac:dyDescent="0.25">
      <c r="C13" s="128"/>
    </row>
    <row r="14" spans="2:19" ht="18" customHeight="1" x14ac:dyDescent="0.25">
      <c r="C14" s="128"/>
    </row>
    <row r="15" spans="2:19" ht="18" customHeight="1" x14ac:dyDescent="0.25">
      <c r="C15" s="128"/>
    </row>
    <row r="16" spans="2:19" ht="18" customHeight="1" x14ac:dyDescent="0.25">
      <c r="C16" s="128"/>
    </row>
    <row r="17" spans="2:19" ht="18" customHeight="1" x14ac:dyDescent="0.25">
      <c r="C17" s="128"/>
    </row>
    <row r="18" spans="2:19" ht="18" customHeight="1" x14ac:dyDescent="0.25">
      <c r="C18" s="128"/>
    </row>
    <row r="19" spans="2:19" ht="18" customHeight="1" x14ac:dyDescent="0.25">
      <c r="C19" s="128"/>
    </row>
    <row r="20" spans="2:19" ht="18" customHeight="1" x14ac:dyDescent="0.25">
      <c r="C20" s="128"/>
    </row>
    <row r="21" spans="2:19" ht="18" customHeight="1" x14ac:dyDescent="0.25">
      <c r="C21" s="128"/>
    </row>
    <row r="22" spans="2:19" ht="18" customHeight="1" x14ac:dyDescent="0.25">
      <c r="C22" s="128"/>
    </row>
    <row r="27" spans="2:19" ht="18" customHeight="1" thickBot="1" x14ac:dyDescent="0.55000000000000004">
      <c r="C27" s="227" t="s">
        <v>23</v>
      </c>
      <c r="D27" s="131"/>
      <c r="E27" s="131"/>
      <c r="F27" s="131"/>
      <c r="G27" s="131"/>
      <c r="H27" s="131"/>
      <c r="I27" s="131"/>
      <c r="J27" s="131"/>
      <c r="L27" s="348" t="s">
        <v>24</v>
      </c>
      <c r="M27" s="348"/>
      <c r="N27" s="348"/>
      <c r="O27" s="348"/>
      <c r="P27" s="348"/>
      <c r="Q27" s="348"/>
    </row>
    <row r="28" spans="2:19" ht="18" customHeight="1" x14ac:dyDescent="0.25">
      <c r="G28" s="151"/>
      <c r="H28" s="155"/>
    </row>
    <row r="29" spans="2:19" ht="18" customHeight="1" x14ac:dyDescent="0.25">
      <c r="C29" s="228" t="s">
        <v>51</v>
      </c>
      <c r="D29" s="192"/>
      <c r="E29" s="192"/>
      <c r="F29" s="231" t="s">
        <v>74</v>
      </c>
      <c r="G29" s="231" t="s">
        <v>75</v>
      </c>
      <c r="H29" s="231" t="s">
        <v>53</v>
      </c>
      <c r="I29" s="231" t="s">
        <v>54</v>
      </c>
      <c r="J29" s="231" t="s">
        <v>4</v>
      </c>
    </row>
    <row r="30" spans="2:19" ht="18" customHeight="1" x14ac:dyDescent="0.25">
      <c r="B30" s="147"/>
      <c r="C30" s="229" t="s">
        <v>6</v>
      </c>
      <c r="D30" s="193"/>
      <c r="E30" s="193"/>
      <c r="F30" s="232">
        <v>10807</v>
      </c>
      <c r="G30" s="233">
        <v>10006</v>
      </c>
      <c r="H30" s="234">
        <v>836</v>
      </c>
      <c r="I30" s="235">
        <v>-35</v>
      </c>
      <c r="J30" s="236">
        <v>801</v>
      </c>
      <c r="K30" s="147"/>
    </row>
    <row r="31" spans="2:19" ht="18" customHeight="1" x14ac:dyDescent="0.3">
      <c r="B31" s="147"/>
      <c r="C31" s="229" t="s">
        <v>5</v>
      </c>
      <c r="D31" s="193"/>
      <c r="E31" s="193"/>
      <c r="F31" s="232">
        <v>6631</v>
      </c>
      <c r="G31" s="233">
        <v>6826</v>
      </c>
      <c r="H31" s="234">
        <v>633</v>
      </c>
      <c r="I31" s="235">
        <v>-828</v>
      </c>
      <c r="J31" s="236">
        <v>-195</v>
      </c>
      <c r="K31" s="147"/>
      <c r="S31" s="132"/>
    </row>
    <row r="32" spans="2:19" ht="18" customHeight="1" x14ac:dyDescent="0.3">
      <c r="B32" s="147"/>
      <c r="C32" s="229" t="s">
        <v>15</v>
      </c>
      <c r="D32" s="193"/>
      <c r="E32" s="193"/>
      <c r="F32" s="232">
        <v>1886</v>
      </c>
      <c r="G32" s="233">
        <v>1726</v>
      </c>
      <c r="H32" s="234">
        <v>160</v>
      </c>
      <c r="I32" s="235">
        <v>0</v>
      </c>
      <c r="J32" s="236">
        <v>160</v>
      </c>
      <c r="K32" s="147"/>
      <c r="S32" s="133"/>
    </row>
    <row r="33" spans="1:19" ht="18" customHeight="1" x14ac:dyDescent="0.3">
      <c r="B33" s="147"/>
      <c r="C33" s="229" t="s">
        <v>7</v>
      </c>
      <c r="D33" s="193"/>
      <c r="E33" s="193"/>
      <c r="F33" s="232">
        <v>1180</v>
      </c>
      <c r="G33" s="233">
        <v>1065</v>
      </c>
      <c r="H33" s="234">
        <v>130</v>
      </c>
      <c r="I33" s="235">
        <v>-15</v>
      </c>
      <c r="J33" s="236">
        <v>115</v>
      </c>
      <c r="K33" s="147"/>
      <c r="S33" s="327"/>
    </row>
    <row r="34" spans="1:19" ht="18" customHeight="1" x14ac:dyDescent="0.25">
      <c r="C34" s="230" t="s">
        <v>13</v>
      </c>
      <c r="D34" s="194"/>
      <c r="E34" s="194"/>
      <c r="F34" s="237">
        <v>20503</v>
      </c>
      <c r="G34" s="238">
        <v>19622</v>
      </c>
      <c r="H34" s="239">
        <v>1759</v>
      </c>
      <c r="I34" s="239">
        <v>-878</v>
      </c>
      <c r="J34" s="240">
        <v>881</v>
      </c>
      <c r="K34" s="147"/>
      <c r="N34" s="344"/>
      <c r="O34" s="344"/>
      <c r="P34" s="123"/>
      <c r="S34" s="173"/>
    </row>
    <row r="35" spans="1:19" ht="18" customHeight="1" x14ac:dyDescent="0.25">
      <c r="B35" s="147"/>
      <c r="C35" s="195" t="s">
        <v>8</v>
      </c>
      <c r="D35" s="196"/>
      <c r="E35" s="196"/>
      <c r="F35" s="169">
        <v>13069</v>
      </c>
      <c r="G35" s="170">
        <v>13019</v>
      </c>
      <c r="H35" s="171">
        <v>415</v>
      </c>
      <c r="I35" s="171">
        <v>-365</v>
      </c>
      <c r="J35" s="172">
        <v>50</v>
      </c>
      <c r="K35" s="147"/>
      <c r="N35" s="344"/>
      <c r="O35" s="344"/>
      <c r="P35" s="123"/>
      <c r="S35" s="122"/>
    </row>
    <row r="36" spans="1:19" ht="18" customHeight="1" x14ac:dyDescent="0.25">
      <c r="B36" s="147"/>
      <c r="C36" s="197" t="s">
        <v>9</v>
      </c>
      <c r="D36" s="196"/>
      <c r="E36" s="196"/>
      <c r="F36" s="169">
        <v>5014</v>
      </c>
      <c r="G36" s="170">
        <v>4799</v>
      </c>
      <c r="H36" s="171">
        <v>670</v>
      </c>
      <c r="I36" s="171">
        <v>-455</v>
      </c>
      <c r="J36" s="172">
        <v>215</v>
      </c>
      <c r="K36" s="147"/>
      <c r="N36" s="344"/>
      <c r="O36" s="344"/>
      <c r="S36" s="150"/>
    </row>
    <row r="37" spans="1:19" ht="18" customHeight="1" x14ac:dyDescent="0.25">
      <c r="B37" s="147"/>
      <c r="C37" s="195" t="s">
        <v>10</v>
      </c>
      <c r="D37" s="196"/>
      <c r="E37" s="196"/>
      <c r="F37" s="169">
        <v>1053</v>
      </c>
      <c r="G37" s="170">
        <v>938</v>
      </c>
      <c r="H37" s="171">
        <v>132</v>
      </c>
      <c r="I37" s="171">
        <v>-17</v>
      </c>
      <c r="J37" s="172">
        <v>115</v>
      </c>
      <c r="K37" s="147"/>
    </row>
    <row r="38" spans="1:19" ht="18" customHeight="1" x14ac:dyDescent="0.4">
      <c r="B38" s="147"/>
      <c r="C38" s="195" t="s">
        <v>69</v>
      </c>
      <c r="D38" s="209"/>
      <c r="E38" s="209"/>
      <c r="F38" s="169">
        <v>610</v>
      </c>
      <c r="G38" s="170">
        <v>207</v>
      </c>
      <c r="H38" s="171">
        <v>404</v>
      </c>
      <c r="I38" s="171">
        <v>0</v>
      </c>
      <c r="J38" s="172">
        <v>404</v>
      </c>
      <c r="K38" s="147"/>
    </row>
    <row r="39" spans="1:19" ht="18" customHeight="1" x14ac:dyDescent="0.4">
      <c r="B39" s="147"/>
      <c r="C39" s="195" t="s">
        <v>11</v>
      </c>
      <c r="D39" s="209"/>
      <c r="E39" s="209"/>
      <c r="F39" s="169">
        <v>757</v>
      </c>
      <c r="G39" s="170">
        <v>660</v>
      </c>
      <c r="H39" s="171">
        <v>138</v>
      </c>
      <c r="I39" s="171">
        <v>-41</v>
      </c>
      <c r="J39" s="172">
        <v>98</v>
      </c>
      <c r="K39" s="147"/>
    </row>
    <row r="40" spans="1:19" s="130" customFormat="1" ht="18" customHeight="1" x14ac:dyDescent="0.25">
      <c r="A40" s="120"/>
      <c r="H40" s="157"/>
      <c r="K40" s="125"/>
      <c r="L40" s="121"/>
      <c r="M40" s="121"/>
      <c r="N40" s="121"/>
      <c r="O40" s="121"/>
      <c r="P40" s="121"/>
      <c r="Q40" s="121"/>
    </row>
    <row r="41" spans="1:19" s="130" customFormat="1" ht="18" customHeight="1" x14ac:dyDescent="0.25">
      <c r="A41" s="120"/>
      <c r="F41" s="217"/>
      <c r="K41" s="125"/>
      <c r="L41" s="121"/>
      <c r="M41" s="121"/>
      <c r="N41" s="121"/>
      <c r="O41" s="121"/>
      <c r="P41" s="121"/>
      <c r="Q41" s="121"/>
    </row>
    <row r="42" spans="1:19" s="130" customFormat="1" ht="18" customHeight="1" x14ac:dyDescent="0.25">
      <c r="A42" s="120"/>
      <c r="K42" s="125"/>
      <c r="L42" s="121"/>
      <c r="M42" s="121"/>
      <c r="N42" s="121"/>
      <c r="O42" s="121"/>
      <c r="P42" s="121"/>
      <c r="Q42" s="121"/>
    </row>
    <row r="43" spans="1:19" s="130" customFormat="1" ht="18" customHeight="1" thickBot="1" x14ac:dyDescent="0.55000000000000004">
      <c r="A43" s="120"/>
      <c r="C43" s="227" t="s">
        <v>25</v>
      </c>
      <c r="D43" s="131"/>
      <c r="E43" s="131"/>
      <c r="F43" s="131"/>
      <c r="G43" s="131"/>
      <c r="H43" s="131"/>
      <c r="I43" s="343" t="s">
        <v>4</v>
      </c>
      <c r="J43" s="343"/>
      <c r="K43" s="125"/>
      <c r="L43" s="121"/>
      <c r="M43" s="121"/>
      <c r="N43" s="121"/>
      <c r="O43" s="121"/>
      <c r="P43" s="121"/>
      <c r="Q43" s="121"/>
    </row>
    <row r="44" spans="1:19" s="130" customFormat="1" ht="18" customHeight="1" x14ac:dyDescent="0.25">
      <c r="A44" s="120"/>
      <c r="K44" s="125"/>
    </row>
    <row r="45" spans="1:19" s="130" customFormat="1" ht="18" customHeight="1" x14ac:dyDescent="0.25">
      <c r="A45" s="120"/>
      <c r="C45" s="224" t="s">
        <v>14</v>
      </c>
      <c r="D45" s="224"/>
      <c r="E45" s="224"/>
      <c r="F45" s="224"/>
      <c r="G45" s="242" t="s">
        <v>74</v>
      </c>
      <c r="H45" s="242" t="s">
        <v>75</v>
      </c>
      <c r="I45" s="242" t="s">
        <v>14</v>
      </c>
      <c r="J45" s="243" t="s">
        <v>3</v>
      </c>
      <c r="K45" s="121"/>
      <c r="L45" s="121"/>
      <c r="M45" s="121"/>
      <c r="N45" s="121"/>
      <c r="O45" s="121"/>
      <c r="P45" s="121"/>
      <c r="Q45" s="121"/>
    </row>
    <row r="46" spans="1:19" s="130" customFormat="1" ht="18" customHeight="1" x14ac:dyDescent="0.25">
      <c r="A46" s="120"/>
      <c r="B46" s="217"/>
      <c r="C46" s="225" t="s">
        <v>8</v>
      </c>
      <c r="D46" s="225"/>
      <c r="E46" s="225"/>
      <c r="F46" s="225"/>
      <c r="G46" s="244">
        <v>16577</v>
      </c>
      <c r="H46" s="245">
        <v>16444</v>
      </c>
      <c r="I46" s="246">
        <v>133</v>
      </c>
      <c r="J46" s="247">
        <v>0.01</v>
      </c>
      <c r="K46" s="121"/>
    </row>
    <row r="47" spans="1:19" s="130" customFormat="1" ht="18" customHeight="1" thickBot="1" x14ac:dyDescent="0.55000000000000004">
      <c r="A47" s="120"/>
      <c r="C47" s="195" t="s">
        <v>6</v>
      </c>
      <c r="D47" s="196"/>
      <c r="E47" s="196"/>
      <c r="F47" s="196"/>
      <c r="G47" s="174">
        <v>10208</v>
      </c>
      <c r="H47" s="182">
        <v>9890</v>
      </c>
      <c r="I47" s="186">
        <v>318</v>
      </c>
      <c r="J47" s="184">
        <v>0.03</v>
      </c>
      <c r="K47" s="121"/>
      <c r="L47" s="241" t="s">
        <v>26</v>
      </c>
      <c r="M47" s="160"/>
      <c r="N47" s="160"/>
      <c r="O47" s="160"/>
      <c r="P47" s="160"/>
      <c r="Q47" s="160"/>
    </row>
    <row r="48" spans="1:19" s="130" customFormat="1" ht="18" customHeight="1" x14ac:dyDescent="0.4">
      <c r="A48" s="120"/>
      <c r="C48" s="199" t="s">
        <v>35</v>
      </c>
      <c r="D48" s="209"/>
      <c r="E48" s="209"/>
      <c r="F48" s="209"/>
      <c r="G48" s="174">
        <v>2031</v>
      </c>
      <c r="H48" s="182">
        <v>2027</v>
      </c>
      <c r="I48" s="186">
        <v>4</v>
      </c>
      <c r="J48" s="342">
        <v>2E-3</v>
      </c>
      <c r="K48" s="121"/>
      <c r="L48" s="121"/>
      <c r="M48" s="121"/>
      <c r="N48" s="121"/>
      <c r="O48" s="121"/>
      <c r="P48" s="121"/>
      <c r="Q48" s="121"/>
    </row>
    <row r="49" spans="1:19" s="130" customFormat="1" ht="18" customHeight="1" x14ac:dyDescent="0.4">
      <c r="A49" s="120"/>
      <c r="C49" s="199" t="s">
        <v>36</v>
      </c>
      <c r="D49" s="209"/>
      <c r="E49" s="209"/>
      <c r="F49" s="209"/>
      <c r="G49" s="174">
        <v>1523</v>
      </c>
      <c r="H49" s="182">
        <v>1411</v>
      </c>
      <c r="I49" s="186">
        <v>112</v>
      </c>
      <c r="J49" s="184">
        <v>0.08</v>
      </c>
      <c r="K49" s="121"/>
      <c r="L49" s="121"/>
      <c r="M49" s="121"/>
      <c r="N49" s="121"/>
      <c r="O49" s="121"/>
      <c r="P49" s="121"/>
      <c r="Q49" s="121"/>
    </row>
    <row r="50" spans="1:19" s="130" customFormat="1" ht="18" customHeight="1" x14ac:dyDescent="0.4">
      <c r="A50" s="120"/>
      <c r="C50" s="199" t="s">
        <v>37</v>
      </c>
      <c r="D50" s="209"/>
      <c r="E50" s="209"/>
      <c r="F50" s="209"/>
      <c r="G50" s="174">
        <v>1516</v>
      </c>
      <c r="H50" s="182">
        <v>1751</v>
      </c>
      <c r="I50" s="186">
        <v>-235</v>
      </c>
      <c r="J50" s="184">
        <v>-0.13</v>
      </c>
      <c r="K50" s="121"/>
      <c r="L50" s="121"/>
      <c r="M50" s="121"/>
      <c r="N50" s="121"/>
      <c r="O50" s="121"/>
      <c r="P50" s="121"/>
      <c r="Q50" s="121"/>
    </row>
    <row r="51" spans="1:19" s="130" customFormat="1" ht="18" customHeight="1" x14ac:dyDescent="0.25">
      <c r="A51" s="120"/>
      <c r="C51" s="195" t="s">
        <v>5</v>
      </c>
      <c r="D51" s="196"/>
      <c r="E51" s="196"/>
      <c r="F51" s="196"/>
      <c r="G51" s="174">
        <v>5070</v>
      </c>
      <c r="H51" s="182">
        <v>5189</v>
      </c>
      <c r="I51" s="186">
        <v>-119</v>
      </c>
      <c r="J51" s="184">
        <v>-0.02</v>
      </c>
      <c r="K51" s="147"/>
      <c r="L51" s="121"/>
      <c r="P51" s="121"/>
      <c r="Q51" s="121"/>
    </row>
    <row r="52" spans="1:19" s="130" customFormat="1" ht="18" customHeight="1" x14ac:dyDescent="0.25">
      <c r="A52" s="120"/>
      <c r="C52" s="195" t="s">
        <v>15</v>
      </c>
      <c r="D52" s="198"/>
      <c r="E52" s="198"/>
      <c r="F52" s="198"/>
      <c r="G52" s="174">
        <v>1299</v>
      </c>
      <c r="H52" s="185">
        <v>1365</v>
      </c>
      <c r="I52" s="183">
        <v>-67</v>
      </c>
      <c r="J52" s="184">
        <v>-0.05</v>
      </c>
      <c r="K52" s="125"/>
      <c r="L52" s="121"/>
      <c r="N52" s="159"/>
      <c r="P52" s="121"/>
      <c r="Q52" s="121"/>
    </row>
    <row r="53" spans="1:19" s="130" customFormat="1" ht="18" customHeight="1" x14ac:dyDescent="0.25">
      <c r="A53" s="120"/>
      <c r="B53" s="217"/>
      <c r="C53" s="225" t="s">
        <v>9</v>
      </c>
      <c r="D53" s="225"/>
      <c r="E53" s="225"/>
      <c r="F53" s="225"/>
      <c r="G53" s="244">
        <v>4852</v>
      </c>
      <c r="H53" s="248">
        <v>4185</v>
      </c>
      <c r="I53" s="249">
        <v>666</v>
      </c>
      <c r="J53" s="247">
        <v>0.16</v>
      </c>
      <c r="K53" s="125"/>
      <c r="O53" s="123"/>
      <c r="P53" s="121"/>
      <c r="Q53" s="121"/>
    </row>
    <row r="54" spans="1:19" s="130" customFormat="1" ht="18" customHeight="1" x14ac:dyDescent="0.25">
      <c r="A54" s="120"/>
      <c r="C54" s="195" t="s">
        <v>6</v>
      </c>
      <c r="D54" s="193"/>
      <c r="E54" s="193"/>
      <c r="F54" s="193"/>
      <c r="G54" s="174">
        <v>3251</v>
      </c>
      <c r="H54" s="185">
        <v>2694</v>
      </c>
      <c r="I54" s="183">
        <v>556</v>
      </c>
      <c r="J54" s="184">
        <v>0.21</v>
      </c>
      <c r="K54" s="125"/>
      <c r="M54" s="123"/>
      <c r="N54" s="344"/>
      <c r="O54" s="344"/>
      <c r="P54" s="123"/>
    </row>
    <row r="55" spans="1:19" s="130" customFormat="1" ht="18" customHeight="1" x14ac:dyDescent="0.25">
      <c r="A55" s="120"/>
      <c r="C55" s="195" t="s">
        <v>5</v>
      </c>
      <c r="D55" s="200"/>
      <c r="E55" s="200"/>
      <c r="F55" s="200"/>
      <c r="G55" s="174">
        <v>586</v>
      </c>
      <c r="H55" s="185">
        <v>577</v>
      </c>
      <c r="I55" s="183">
        <v>9</v>
      </c>
      <c r="J55" s="184">
        <v>0.02</v>
      </c>
      <c r="K55" s="125"/>
      <c r="N55" s="344"/>
      <c r="O55" s="344"/>
      <c r="P55" s="123"/>
    </row>
    <row r="56" spans="1:19" s="130" customFormat="1" ht="18" customHeight="1" x14ac:dyDescent="0.25">
      <c r="A56" s="120"/>
      <c r="C56" s="195" t="s">
        <v>15</v>
      </c>
      <c r="D56" s="198"/>
      <c r="E56" s="198"/>
      <c r="F56" s="198"/>
      <c r="G56" s="174">
        <v>578</v>
      </c>
      <c r="H56" s="185">
        <v>555</v>
      </c>
      <c r="I56" s="183">
        <v>23</v>
      </c>
      <c r="J56" s="184">
        <v>0.04</v>
      </c>
      <c r="K56" s="125"/>
      <c r="M56" s="121"/>
      <c r="N56" s="344"/>
      <c r="O56" s="344"/>
      <c r="P56" s="121"/>
      <c r="Q56" s="121"/>
      <c r="S56" s="148"/>
    </row>
    <row r="57" spans="1:19" s="130" customFormat="1" ht="18" customHeight="1" x14ac:dyDescent="0.4">
      <c r="A57" s="120"/>
      <c r="C57" s="195" t="s">
        <v>7</v>
      </c>
      <c r="D57" s="209"/>
      <c r="E57" s="209"/>
      <c r="F57" s="209"/>
      <c r="G57" s="174">
        <v>437</v>
      </c>
      <c r="H57" s="185">
        <v>359</v>
      </c>
      <c r="I57" s="186">
        <v>78</v>
      </c>
      <c r="J57" s="184">
        <v>0.22</v>
      </c>
      <c r="K57" s="125"/>
      <c r="M57" s="121"/>
      <c r="N57" s="123"/>
      <c r="O57" s="123"/>
      <c r="P57" s="121"/>
      <c r="Q57" s="121"/>
    </row>
    <row r="58" spans="1:19" s="130" customFormat="1" ht="18" customHeight="1" x14ac:dyDescent="0.4">
      <c r="A58" s="120"/>
      <c r="B58" s="217"/>
      <c r="C58" s="225" t="s">
        <v>10</v>
      </c>
      <c r="D58" s="226"/>
      <c r="E58" s="226"/>
      <c r="F58" s="226"/>
      <c r="G58" s="244">
        <v>645</v>
      </c>
      <c r="H58" s="248">
        <v>540</v>
      </c>
      <c r="I58" s="249">
        <v>105</v>
      </c>
      <c r="J58" s="247">
        <v>0.19</v>
      </c>
      <c r="K58" s="125"/>
      <c r="M58" s="121"/>
      <c r="N58" s="121"/>
      <c r="O58" s="121"/>
      <c r="P58" s="121"/>
      <c r="Q58" s="121"/>
    </row>
    <row r="59" spans="1:19" s="130" customFormat="1" ht="18" customHeight="1" x14ac:dyDescent="0.4">
      <c r="A59" s="120"/>
      <c r="C59" s="197" t="s">
        <v>6</v>
      </c>
      <c r="D59" s="209"/>
      <c r="E59" s="209"/>
      <c r="F59" s="209"/>
      <c r="G59" s="174">
        <v>198</v>
      </c>
      <c r="H59" s="185">
        <v>145</v>
      </c>
      <c r="I59" s="186">
        <v>53</v>
      </c>
      <c r="J59" s="184">
        <v>0.36</v>
      </c>
      <c r="K59" s="125"/>
      <c r="L59" s="121"/>
      <c r="M59" s="121"/>
      <c r="N59" s="121"/>
      <c r="O59" s="121"/>
      <c r="P59" s="121"/>
      <c r="Q59" s="121"/>
    </row>
    <row r="60" spans="1:19" s="130" customFormat="1" ht="18" customHeight="1" x14ac:dyDescent="0.25">
      <c r="A60" s="120"/>
      <c r="C60" s="180" t="s">
        <v>7</v>
      </c>
      <c r="D60" s="210"/>
      <c r="E60" s="210"/>
      <c r="F60" s="210"/>
      <c r="G60" s="175">
        <v>447</v>
      </c>
      <c r="H60" s="201">
        <v>395</v>
      </c>
      <c r="I60" s="202">
        <v>52</v>
      </c>
      <c r="J60" s="203">
        <v>0.13</v>
      </c>
      <c r="K60" s="125"/>
      <c r="L60" s="121"/>
      <c r="M60" s="121"/>
      <c r="N60" s="121"/>
      <c r="O60" s="121"/>
      <c r="P60" s="121"/>
      <c r="Q60" s="121"/>
    </row>
    <row r="61" spans="1:19" s="130" customFormat="1" ht="18" customHeight="1" x14ac:dyDescent="0.25">
      <c r="A61" s="120"/>
      <c r="C61" s="228" t="s">
        <v>13</v>
      </c>
      <c r="D61" s="228"/>
      <c r="E61" s="228"/>
      <c r="F61" s="228"/>
      <c r="G61" s="250">
        <v>22073</v>
      </c>
      <c r="H61" s="251">
        <v>21170</v>
      </c>
      <c r="I61" s="252">
        <v>904</v>
      </c>
      <c r="J61" s="253">
        <v>0.04</v>
      </c>
      <c r="K61" s="125"/>
      <c r="L61" s="121"/>
      <c r="M61" s="121"/>
      <c r="N61" s="121"/>
      <c r="O61" s="121"/>
      <c r="P61" s="121"/>
      <c r="Q61" s="121"/>
    </row>
    <row r="62" spans="1:19" s="130" customFormat="1" ht="18" customHeight="1" x14ac:dyDescent="0.25">
      <c r="A62" s="120"/>
      <c r="B62" s="217"/>
      <c r="C62" s="195" t="s">
        <v>6</v>
      </c>
      <c r="D62" s="196"/>
      <c r="E62" s="204"/>
      <c r="F62" s="204"/>
      <c r="G62" s="174">
        <v>13657</v>
      </c>
      <c r="H62" s="182">
        <v>12730</v>
      </c>
      <c r="I62" s="183">
        <v>927</v>
      </c>
      <c r="J62" s="184">
        <v>7.0000000000000007E-2</v>
      </c>
      <c r="K62" s="147"/>
      <c r="L62" s="121"/>
      <c r="M62" s="121"/>
      <c r="N62" s="121"/>
      <c r="O62" s="121"/>
      <c r="P62" s="121"/>
      <c r="Q62" s="121"/>
    </row>
    <row r="63" spans="1:19" s="130" customFormat="1" ht="18" customHeight="1" x14ac:dyDescent="0.4">
      <c r="A63" s="120"/>
      <c r="B63" s="217"/>
      <c r="C63" s="195" t="s">
        <v>5</v>
      </c>
      <c r="D63" s="196"/>
      <c r="E63" s="209"/>
      <c r="F63" s="209"/>
      <c r="G63" s="174">
        <v>5656</v>
      </c>
      <c r="H63" s="182">
        <v>5766</v>
      </c>
      <c r="I63" s="183">
        <v>-110</v>
      </c>
      <c r="J63" s="184">
        <v>-0.02</v>
      </c>
      <c r="K63" s="147"/>
    </row>
    <row r="64" spans="1:19" s="130" customFormat="1" ht="18" customHeight="1" x14ac:dyDescent="0.4">
      <c r="A64" s="120"/>
      <c r="B64" s="217"/>
      <c r="C64" s="195" t="s">
        <v>15</v>
      </c>
      <c r="D64" s="196"/>
      <c r="E64" s="209"/>
      <c r="F64" s="209"/>
      <c r="G64" s="174">
        <v>1877</v>
      </c>
      <c r="H64" s="182">
        <v>1920</v>
      </c>
      <c r="I64" s="183">
        <v>-43</v>
      </c>
      <c r="J64" s="184">
        <v>-0.02</v>
      </c>
      <c r="K64" s="147"/>
    </row>
    <row r="65" spans="1:19" s="130" customFormat="1" ht="18" customHeight="1" x14ac:dyDescent="0.4">
      <c r="A65" s="120"/>
      <c r="B65" s="217"/>
      <c r="C65" s="195" t="s">
        <v>7</v>
      </c>
      <c r="D65" s="193"/>
      <c r="E65" s="209"/>
      <c r="F65" s="209"/>
      <c r="G65" s="174">
        <v>884</v>
      </c>
      <c r="H65" s="185">
        <v>754</v>
      </c>
      <c r="I65" s="186">
        <v>130</v>
      </c>
      <c r="J65" s="184">
        <v>0.17</v>
      </c>
      <c r="K65" s="147"/>
    </row>
    <row r="66" spans="1:19" ht="18" customHeight="1" x14ac:dyDescent="0.25">
      <c r="B66" s="134"/>
      <c r="G66" s="147"/>
      <c r="K66" s="125"/>
      <c r="R66" s="130"/>
    </row>
    <row r="67" spans="1:19" ht="18" customHeight="1" x14ac:dyDescent="0.25">
      <c r="B67" s="134"/>
      <c r="G67" s="147"/>
      <c r="K67" s="125"/>
      <c r="R67" s="130"/>
    </row>
    <row r="68" spans="1:19" ht="18" customHeight="1" x14ac:dyDescent="0.25">
      <c r="B68" s="134"/>
      <c r="R68" s="130"/>
    </row>
    <row r="69" spans="1:19" ht="18" customHeight="1" thickBot="1" x14ac:dyDescent="0.55000000000000004">
      <c r="B69" s="134"/>
      <c r="C69" s="227" t="s">
        <v>12</v>
      </c>
      <c r="D69" s="131"/>
      <c r="E69" s="131"/>
      <c r="F69" s="131"/>
      <c r="G69" s="131"/>
      <c r="H69" s="131"/>
      <c r="I69" s="131"/>
      <c r="J69" s="131"/>
      <c r="L69" s="349" t="s">
        <v>16</v>
      </c>
      <c r="M69" s="349"/>
      <c r="N69" s="350"/>
      <c r="O69" s="351" t="s">
        <v>27</v>
      </c>
      <c r="P69" s="349"/>
      <c r="Q69" s="349"/>
      <c r="R69" s="130"/>
    </row>
    <row r="70" spans="1:19" ht="18" customHeight="1" x14ac:dyDescent="0.25">
      <c r="B70" s="134"/>
      <c r="C70" s="130"/>
      <c r="D70" s="130"/>
      <c r="E70" s="130"/>
      <c r="F70" s="130"/>
      <c r="G70" s="130"/>
      <c r="H70" s="130"/>
      <c r="I70" s="130"/>
      <c r="J70" s="130"/>
      <c r="R70" s="130"/>
      <c r="S70" s="181"/>
    </row>
    <row r="71" spans="1:19" ht="18" customHeight="1" x14ac:dyDescent="0.25">
      <c r="B71" s="134"/>
      <c r="C71" s="224" t="s">
        <v>16</v>
      </c>
      <c r="D71" s="224"/>
      <c r="E71" s="224"/>
      <c r="F71" s="242" t="s">
        <v>74</v>
      </c>
      <c r="G71" s="242" t="s">
        <v>75</v>
      </c>
      <c r="H71" s="243" t="s">
        <v>4</v>
      </c>
      <c r="I71" s="242" t="s">
        <v>78</v>
      </c>
      <c r="J71" s="242" t="s">
        <v>79</v>
      </c>
      <c r="L71" s="262"/>
      <c r="R71" s="130"/>
      <c r="S71" s="181"/>
    </row>
    <row r="72" spans="1:19" ht="18" customHeight="1" x14ac:dyDescent="0.25">
      <c r="B72" s="134"/>
      <c r="C72" s="259" t="s">
        <v>8</v>
      </c>
      <c r="D72" s="225"/>
      <c r="F72" s="260">
        <v>0.31</v>
      </c>
      <c r="G72" s="261">
        <v>0.32</v>
      </c>
      <c r="H72" s="265">
        <v>-1</v>
      </c>
      <c r="I72" s="260">
        <v>0.28000000000000003</v>
      </c>
      <c r="J72" s="261">
        <v>0.28999999999999998</v>
      </c>
      <c r="K72" s="125"/>
      <c r="L72" s="262"/>
      <c r="M72" s="130"/>
      <c r="N72" s="130"/>
      <c r="O72" s="130"/>
      <c r="P72" s="130"/>
      <c r="Q72" s="130"/>
      <c r="R72" s="130"/>
      <c r="S72" s="219"/>
    </row>
    <row r="73" spans="1:19" ht="18" customHeight="1" x14ac:dyDescent="0.25">
      <c r="B73" s="134"/>
      <c r="C73" s="195" t="s">
        <v>6</v>
      </c>
      <c r="D73" s="196"/>
      <c r="F73" s="302">
        <v>0.36</v>
      </c>
      <c r="G73" s="303">
        <v>0.36</v>
      </c>
      <c r="H73" s="339">
        <v>0.3</v>
      </c>
      <c r="I73" s="302">
        <v>0.35</v>
      </c>
      <c r="J73" s="303">
        <v>0.33</v>
      </c>
      <c r="K73" s="125"/>
      <c r="L73" s="262"/>
      <c r="R73" s="130"/>
      <c r="S73" s="181"/>
    </row>
    <row r="74" spans="1:19" ht="18" customHeight="1" x14ac:dyDescent="0.25">
      <c r="B74" s="134"/>
      <c r="C74" s="199" t="s">
        <v>35</v>
      </c>
      <c r="D74" s="196"/>
      <c r="F74" s="176">
        <v>0.24</v>
      </c>
      <c r="G74" s="177">
        <v>0.24</v>
      </c>
      <c r="H74" s="341">
        <v>0.02</v>
      </c>
      <c r="I74" s="176">
        <v>0.17</v>
      </c>
      <c r="J74" s="177">
        <v>0.21</v>
      </c>
      <c r="K74" s="125"/>
      <c r="L74" s="262"/>
      <c r="R74" s="130"/>
      <c r="S74" s="219"/>
    </row>
    <row r="75" spans="1:19" ht="18" customHeight="1" x14ac:dyDescent="0.25">
      <c r="C75" s="199" t="s">
        <v>36</v>
      </c>
      <c r="D75" s="196"/>
      <c r="F75" s="176">
        <v>0.3</v>
      </c>
      <c r="G75" s="177">
        <v>0.28000000000000003</v>
      </c>
      <c r="H75" s="178">
        <v>1</v>
      </c>
      <c r="I75" s="176">
        <v>0.22</v>
      </c>
      <c r="J75" s="177">
        <v>0.24</v>
      </c>
      <c r="K75" s="125"/>
      <c r="L75" s="262"/>
      <c r="R75" s="130"/>
      <c r="S75" s="181"/>
    </row>
    <row r="76" spans="1:19" ht="18" customHeight="1" x14ac:dyDescent="0.25">
      <c r="B76" s="134"/>
      <c r="C76" s="199" t="s">
        <v>37</v>
      </c>
      <c r="D76" s="198"/>
      <c r="F76" s="176">
        <v>0.23</v>
      </c>
      <c r="G76" s="177">
        <v>0.24</v>
      </c>
      <c r="H76" s="178">
        <v>-2</v>
      </c>
      <c r="I76" s="176">
        <v>0.19</v>
      </c>
      <c r="J76" s="177">
        <v>0.2</v>
      </c>
      <c r="K76" s="125"/>
      <c r="L76" s="262"/>
      <c r="R76" s="130"/>
      <c r="S76" s="219"/>
    </row>
    <row r="77" spans="1:19" ht="18" customHeight="1" x14ac:dyDescent="0.25">
      <c r="B77" s="134"/>
      <c r="C77" s="195" t="s">
        <v>5</v>
      </c>
      <c r="D77" s="196"/>
      <c r="F77" s="176">
        <v>0.25</v>
      </c>
      <c r="G77" s="177">
        <v>0.25</v>
      </c>
      <c r="H77" s="340">
        <v>-0.2</v>
      </c>
      <c r="I77" s="176">
        <v>0.19</v>
      </c>
      <c r="J77" s="177">
        <v>0.22</v>
      </c>
      <c r="K77" s="125"/>
      <c r="L77" s="262"/>
      <c r="R77" s="130"/>
      <c r="S77" s="220"/>
    </row>
    <row r="78" spans="1:19" ht="18" customHeight="1" x14ac:dyDescent="0.25">
      <c r="B78" s="134"/>
      <c r="C78" s="195" t="s">
        <v>15</v>
      </c>
      <c r="D78" s="200"/>
      <c r="F78" s="176">
        <v>0.26</v>
      </c>
      <c r="G78" s="177">
        <v>0.36</v>
      </c>
      <c r="H78" s="178">
        <v>-10</v>
      </c>
      <c r="I78" s="176">
        <v>0.28000000000000003</v>
      </c>
      <c r="J78" s="177">
        <v>0.34</v>
      </c>
      <c r="K78" s="125"/>
      <c r="L78" s="257"/>
      <c r="R78" s="130"/>
      <c r="S78" s="220"/>
    </row>
    <row r="79" spans="1:19" ht="18" customHeight="1" x14ac:dyDescent="0.25">
      <c r="B79" s="134"/>
      <c r="C79" s="225" t="s">
        <v>9</v>
      </c>
      <c r="D79" s="262"/>
      <c r="F79" s="263">
        <v>0.24</v>
      </c>
      <c r="G79" s="264">
        <v>0.24</v>
      </c>
      <c r="H79" s="265">
        <v>1</v>
      </c>
      <c r="I79" s="263">
        <v>0.27</v>
      </c>
      <c r="J79" s="264">
        <v>0.25</v>
      </c>
      <c r="K79" s="125"/>
      <c r="L79" s="262"/>
      <c r="R79" s="130"/>
      <c r="S79" s="220"/>
    </row>
    <row r="80" spans="1:19" ht="18" customHeight="1" x14ac:dyDescent="0.25">
      <c r="B80" s="134"/>
      <c r="C80" s="266" t="s">
        <v>10</v>
      </c>
      <c r="D80" s="228"/>
      <c r="E80" s="228"/>
      <c r="F80" s="267">
        <v>0.14000000000000001</v>
      </c>
      <c r="G80" s="268">
        <v>0.14000000000000001</v>
      </c>
      <c r="H80" s="338">
        <v>0.1</v>
      </c>
      <c r="I80" s="267">
        <v>0.15</v>
      </c>
      <c r="J80" s="268">
        <v>0.15</v>
      </c>
      <c r="K80" s="125"/>
      <c r="L80" s="135"/>
      <c r="R80" s="130"/>
    </row>
    <row r="81" spans="1:19" ht="18" customHeight="1" x14ac:dyDescent="0.25">
      <c r="C81" s="228" t="s">
        <v>13</v>
      </c>
      <c r="D81" s="228"/>
      <c r="E81" s="228"/>
      <c r="F81" s="255">
        <v>0.28999999999999998</v>
      </c>
      <c r="G81" s="269">
        <v>0.3</v>
      </c>
      <c r="H81" s="256">
        <v>-1</v>
      </c>
      <c r="I81" s="255">
        <v>0.28000000000000003</v>
      </c>
      <c r="J81" s="269">
        <v>0.28000000000000003</v>
      </c>
      <c r="K81" s="125"/>
      <c r="L81" s="181"/>
      <c r="R81" s="130"/>
    </row>
    <row r="82" spans="1:19" s="130" customFormat="1" ht="18" customHeight="1" thickBot="1" x14ac:dyDescent="0.55000000000000004">
      <c r="A82" s="120"/>
      <c r="C82" s="195" t="s">
        <v>6</v>
      </c>
      <c r="D82" s="196"/>
      <c r="F82" s="205">
        <v>0.34</v>
      </c>
      <c r="G82" s="206">
        <v>0.35</v>
      </c>
      <c r="H82" s="207">
        <v>-1</v>
      </c>
      <c r="I82" s="205">
        <v>0.34</v>
      </c>
      <c r="J82" s="206">
        <v>0.32</v>
      </c>
      <c r="K82" s="125"/>
      <c r="L82" s="254" t="s">
        <v>28</v>
      </c>
      <c r="M82" s="131"/>
      <c r="N82" s="131"/>
      <c r="O82" s="131"/>
      <c r="P82" s="131"/>
      <c r="Q82" s="131"/>
      <c r="S82" s="121"/>
    </row>
    <row r="83" spans="1:19" ht="18" customHeight="1" x14ac:dyDescent="0.25">
      <c r="C83" s="195" t="s">
        <v>5</v>
      </c>
      <c r="D83" s="196"/>
      <c r="F83" s="205">
        <v>0.24</v>
      </c>
      <c r="G83" s="208">
        <v>0.24</v>
      </c>
      <c r="H83" s="207">
        <v>-1</v>
      </c>
      <c r="I83" s="205">
        <v>0.19</v>
      </c>
      <c r="J83" s="208">
        <v>0.21</v>
      </c>
      <c r="K83" s="125"/>
      <c r="R83" s="130"/>
    </row>
    <row r="84" spans="1:19" ht="18" customHeight="1" x14ac:dyDescent="0.25">
      <c r="C84" s="195" t="s">
        <v>15</v>
      </c>
      <c r="D84" s="196"/>
      <c r="F84" s="205">
        <v>0.24</v>
      </c>
      <c r="G84" s="206">
        <v>0.3</v>
      </c>
      <c r="H84" s="207">
        <v>-6</v>
      </c>
      <c r="I84" s="205">
        <v>0.24</v>
      </c>
      <c r="J84" s="206">
        <v>0.3</v>
      </c>
      <c r="K84" s="125"/>
      <c r="L84" s="224" t="s">
        <v>17</v>
      </c>
      <c r="M84" s="224"/>
      <c r="N84" s="224"/>
      <c r="O84" s="242" t="s">
        <v>74</v>
      </c>
      <c r="P84" s="242" t="s">
        <v>75</v>
      </c>
      <c r="Q84" s="243" t="s">
        <v>4</v>
      </c>
      <c r="R84" s="130"/>
    </row>
    <row r="85" spans="1:19" ht="18" customHeight="1" x14ac:dyDescent="0.25">
      <c r="C85" s="195" t="s">
        <v>7</v>
      </c>
      <c r="D85" s="193"/>
      <c r="F85" s="205">
        <v>0.18</v>
      </c>
      <c r="G85" s="208">
        <v>0.17</v>
      </c>
      <c r="H85" s="207">
        <v>2</v>
      </c>
      <c r="I85" s="205">
        <v>0.18</v>
      </c>
      <c r="J85" s="208">
        <v>0.18</v>
      </c>
      <c r="K85" s="125"/>
      <c r="L85" s="228" t="s">
        <v>13</v>
      </c>
      <c r="M85" s="228"/>
      <c r="N85" s="228"/>
      <c r="O85" s="255">
        <v>0.98</v>
      </c>
      <c r="P85" s="317">
        <v>0.99</v>
      </c>
      <c r="Q85" s="256">
        <v>-1</v>
      </c>
      <c r="R85" s="130"/>
    </row>
    <row r="86" spans="1:19" ht="18" customHeight="1" x14ac:dyDescent="0.35">
      <c r="L86" s="257"/>
      <c r="M86" s="257"/>
      <c r="N86" s="257"/>
      <c r="O86" s="257"/>
      <c r="P86" s="257"/>
      <c r="Q86" s="258"/>
      <c r="R86" s="130"/>
      <c r="S86" s="130"/>
    </row>
    <row r="87" spans="1:19" ht="18" customHeight="1" x14ac:dyDescent="0.25">
      <c r="Q87" s="130"/>
      <c r="R87" s="130"/>
      <c r="S87" s="130"/>
    </row>
    <row r="89" spans="1:19" ht="18" customHeight="1" x14ac:dyDescent="0.25">
      <c r="C89" s="179" t="s">
        <v>80</v>
      </c>
      <c r="D89" s="179"/>
      <c r="E89" s="179"/>
      <c r="F89" s="179"/>
      <c r="G89" s="179"/>
      <c r="H89" s="179"/>
      <c r="I89" s="179"/>
    </row>
    <row r="90" spans="1:19" ht="18" customHeight="1" x14ac:dyDescent="0.25">
      <c r="C90" s="179" t="s">
        <v>71</v>
      </c>
    </row>
    <row r="92" spans="1:19" ht="18" customHeight="1" x14ac:dyDescent="0.25">
      <c r="N92" s="345" t="s">
        <v>56</v>
      </c>
      <c r="O92" s="345"/>
      <c r="P92" s="345"/>
      <c r="Q92" s="346" t="s">
        <v>57</v>
      </c>
      <c r="R92" s="347"/>
    </row>
    <row r="93" spans="1:19" ht="18" customHeight="1" x14ac:dyDescent="0.25">
      <c r="C93" s="190" t="s">
        <v>72</v>
      </c>
      <c r="O93" s="345" t="s">
        <v>59</v>
      </c>
      <c r="P93" s="345"/>
      <c r="Q93" s="189" t="s">
        <v>58</v>
      </c>
    </row>
    <row r="95" spans="1:19" ht="51" customHeight="1" x14ac:dyDescent="0.25">
      <c r="C95" s="223" t="s">
        <v>76</v>
      </c>
      <c r="I95" s="187"/>
      <c r="K95" s="134"/>
      <c r="L95" s="126"/>
      <c r="M95" s="123" t="s">
        <v>89</v>
      </c>
      <c r="N95" s="188"/>
    </row>
    <row r="96" spans="1:19" ht="18" customHeight="1" x14ac:dyDescent="0.25">
      <c r="C96" s="271" t="s">
        <v>77</v>
      </c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</row>
    <row r="98" spans="3:19" ht="18" customHeight="1" thickBot="1" x14ac:dyDescent="0.55000000000000004">
      <c r="C98" s="227" t="s">
        <v>23</v>
      </c>
      <c r="D98" s="131"/>
      <c r="E98" s="131"/>
      <c r="F98" s="131"/>
      <c r="G98" s="131"/>
      <c r="H98" s="131"/>
      <c r="I98" s="131"/>
      <c r="J98" s="131"/>
      <c r="L98" s="348" t="s">
        <v>29</v>
      </c>
      <c r="M98" s="348"/>
      <c r="N98" s="348"/>
      <c r="O98" s="348"/>
      <c r="P98" s="348"/>
      <c r="Q98" s="348"/>
    </row>
    <row r="99" spans="3:19" ht="18" customHeight="1" x14ac:dyDescent="0.25">
      <c r="G99" s="127"/>
      <c r="H99" s="231">
        <v>2026</v>
      </c>
      <c r="I99" s="127"/>
    </row>
    <row r="100" spans="3:19" ht="18" customHeight="1" x14ac:dyDescent="0.25">
      <c r="C100" s="270" t="s">
        <v>2</v>
      </c>
      <c r="D100" s="192"/>
      <c r="E100" s="192"/>
      <c r="F100" s="242" t="s">
        <v>74</v>
      </c>
      <c r="G100" s="231" t="s">
        <v>53</v>
      </c>
      <c r="H100" s="231" t="s">
        <v>54</v>
      </c>
      <c r="I100" s="231" t="s">
        <v>1</v>
      </c>
      <c r="J100" s="231" t="s">
        <v>55</v>
      </c>
    </row>
    <row r="101" spans="3:19" ht="18" customHeight="1" x14ac:dyDescent="0.25">
      <c r="C101" s="195" t="s">
        <v>40</v>
      </c>
      <c r="D101" s="193"/>
      <c r="E101" s="193"/>
      <c r="F101" s="153">
        <v>9481</v>
      </c>
      <c r="G101" s="306">
        <v>2</v>
      </c>
      <c r="H101" s="218">
        <v>-4</v>
      </c>
      <c r="I101" s="162">
        <v>-2</v>
      </c>
      <c r="J101" s="170">
        <v>825</v>
      </c>
    </row>
    <row r="102" spans="3:19" ht="18" customHeight="1" x14ac:dyDescent="0.25">
      <c r="C102" s="195" t="s">
        <v>41</v>
      </c>
      <c r="D102" s="193"/>
      <c r="E102" s="193"/>
      <c r="F102" s="153">
        <v>625</v>
      </c>
      <c r="G102" s="161">
        <v>0</v>
      </c>
      <c r="H102" s="161">
        <v>0</v>
      </c>
      <c r="I102" s="162">
        <v>0</v>
      </c>
      <c r="J102" s="170">
        <v>0</v>
      </c>
      <c r="K102" s="168"/>
    </row>
    <row r="103" spans="3:19" ht="18" customHeight="1" x14ac:dyDescent="0.25">
      <c r="C103" s="225" t="s">
        <v>6</v>
      </c>
      <c r="D103" s="262"/>
      <c r="E103" s="262"/>
      <c r="F103" s="295">
        <v>10106</v>
      </c>
      <c r="G103" s="296">
        <v>2</v>
      </c>
      <c r="H103" s="296">
        <v>-4</v>
      </c>
      <c r="I103" s="307">
        <v>-2</v>
      </c>
      <c r="J103" s="301">
        <v>825</v>
      </c>
      <c r="K103" s="168"/>
    </row>
    <row r="104" spans="3:19" ht="18" customHeight="1" x14ac:dyDescent="0.25">
      <c r="C104" s="195" t="s">
        <v>35</v>
      </c>
      <c r="D104" s="193"/>
      <c r="E104" s="193"/>
      <c r="F104" s="304">
        <v>2161</v>
      </c>
      <c r="G104" s="218">
        <v>80</v>
      </c>
      <c r="H104" s="218">
        <v>0</v>
      </c>
      <c r="I104" s="305">
        <v>80</v>
      </c>
      <c r="J104" s="211">
        <v>203</v>
      </c>
      <c r="K104" s="168"/>
    </row>
    <row r="105" spans="3:19" ht="18" customHeight="1" x14ac:dyDescent="0.25">
      <c r="C105" s="195" t="s">
        <v>36</v>
      </c>
      <c r="D105" s="193"/>
      <c r="E105" s="193"/>
      <c r="F105" s="153">
        <v>1426</v>
      </c>
      <c r="G105" s="218">
        <v>0</v>
      </c>
      <c r="H105" s="218">
        <v>0</v>
      </c>
      <c r="I105" s="162">
        <v>0</v>
      </c>
      <c r="J105" s="170">
        <v>33</v>
      </c>
      <c r="K105" s="168"/>
      <c r="O105" s="123"/>
    </row>
    <row r="106" spans="3:19" ht="18" customHeight="1" x14ac:dyDescent="0.25">
      <c r="C106" s="195" t="s">
        <v>37</v>
      </c>
      <c r="D106" s="193"/>
      <c r="E106" s="193"/>
      <c r="F106" s="153">
        <v>2147</v>
      </c>
      <c r="G106" s="161">
        <v>0</v>
      </c>
      <c r="H106" s="306">
        <v>-69</v>
      </c>
      <c r="I106" s="162">
        <v>-69</v>
      </c>
      <c r="J106" s="170">
        <v>413</v>
      </c>
      <c r="K106" s="168"/>
      <c r="N106" s="344"/>
      <c r="O106" s="344"/>
      <c r="P106" s="123"/>
    </row>
    <row r="107" spans="3:19" ht="18" customHeight="1" x14ac:dyDescent="0.25">
      <c r="C107" s="225" t="s">
        <v>5</v>
      </c>
      <c r="D107" s="262"/>
      <c r="E107" s="262"/>
      <c r="F107" s="274">
        <v>5735</v>
      </c>
      <c r="G107" s="275">
        <v>80</v>
      </c>
      <c r="H107" s="296">
        <v>-69</v>
      </c>
      <c r="I107" s="276">
        <v>10</v>
      </c>
      <c r="J107" s="233">
        <v>648</v>
      </c>
      <c r="K107" s="168"/>
      <c r="N107" s="344"/>
      <c r="O107" s="344"/>
      <c r="S107" s="137"/>
    </row>
    <row r="108" spans="3:19" ht="18" customHeight="1" x14ac:dyDescent="0.25">
      <c r="C108" s="195" t="s">
        <v>43</v>
      </c>
      <c r="D108" s="193"/>
      <c r="E108" s="193"/>
      <c r="F108" s="153">
        <v>1743</v>
      </c>
      <c r="G108" s="161">
        <v>0</v>
      </c>
      <c r="H108" s="161">
        <v>0</v>
      </c>
      <c r="I108" s="162">
        <v>0</v>
      </c>
      <c r="J108" s="211">
        <v>0</v>
      </c>
      <c r="K108" s="168"/>
      <c r="N108" s="344"/>
      <c r="O108" s="344"/>
      <c r="S108" s="138"/>
    </row>
    <row r="109" spans="3:19" ht="18" customHeight="1" x14ac:dyDescent="0.25">
      <c r="C109" s="195" t="s">
        <v>44</v>
      </c>
      <c r="D109" s="193"/>
      <c r="E109" s="193"/>
      <c r="F109" s="153">
        <v>143</v>
      </c>
      <c r="G109" s="161">
        <v>60</v>
      </c>
      <c r="H109" s="161">
        <v>0</v>
      </c>
      <c r="I109" s="162">
        <v>60</v>
      </c>
      <c r="J109" s="170">
        <v>0</v>
      </c>
      <c r="K109" s="168"/>
    </row>
    <row r="110" spans="3:19" ht="18" customHeight="1" x14ac:dyDescent="0.25">
      <c r="C110" s="225" t="s">
        <v>15</v>
      </c>
      <c r="D110" s="262"/>
      <c r="E110" s="262"/>
      <c r="F110" s="274">
        <v>1886</v>
      </c>
      <c r="G110" s="275">
        <v>60</v>
      </c>
      <c r="H110" s="275">
        <v>0</v>
      </c>
      <c r="I110" s="276">
        <v>60</v>
      </c>
      <c r="J110" s="233">
        <v>0</v>
      </c>
      <c r="K110" s="168"/>
    </row>
    <row r="111" spans="3:19" ht="18" customHeight="1" x14ac:dyDescent="0.25">
      <c r="C111" s="195" t="s">
        <v>45</v>
      </c>
      <c r="D111" s="193"/>
      <c r="E111" s="193"/>
      <c r="F111" s="153">
        <v>405</v>
      </c>
      <c r="G111" s="161">
        <v>3</v>
      </c>
      <c r="H111" s="330">
        <v>0</v>
      </c>
      <c r="I111" s="162">
        <v>3</v>
      </c>
      <c r="J111" s="170">
        <v>0</v>
      </c>
      <c r="K111" s="168"/>
    </row>
    <row r="112" spans="3:19" ht="18" customHeight="1" x14ac:dyDescent="0.25">
      <c r="C112" s="195" t="s">
        <v>20</v>
      </c>
      <c r="D112" s="193"/>
      <c r="E112" s="193"/>
      <c r="F112" s="153">
        <v>465</v>
      </c>
      <c r="G112" s="161">
        <v>26</v>
      </c>
      <c r="H112" s="161">
        <v>-2</v>
      </c>
      <c r="I112" s="162">
        <v>24</v>
      </c>
      <c r="J112" s="170">
        <v>33</v>
      </c>
      <c r="K112" s="168"/>
    </row>
    <row r="113" spans="3:19" ht="18" customHeight="1" x14ac:dyDescent="0.25">
      <c r="C113" s="195" t="s">
        <v>19</v>
      </c>
      <c r="D113" s="193"/>
      <c r="E113" s="193"/>
      <c r="F113" s="153">
        <v>304</v>
      </c>
      <c r="G113" s="161">
        <v>1</v>
      </c>
      <c r="H113" s="161">
        <v>-4.0000000000000036E-3</v>
      </c>
      <c r="I113" s="162">
        <v>1</v>
      </c>
      <c r="J113" s="170">
        <v>39</v>
      </c>
      <c r="K113" s="168"/>
    </row>
    <row r="114" spans="3:19" ht="18" customHeight="1" x14ac:dyDescent="0.25">
      <c r="C114" s="228" t="s">
        <v>7</v>
      </c>
      <c r="D114" s="270"/>
      <c r="E114" s="270"/>
      <c r="F114" s="277">
        <v>1174</v>
      </c>
      <c r="G114" s="278">
        <v>30</v>
      </c>
      <c r="H114" s="275">
        <v>-2</v>
      </c>
      <c r="I114" s="279">
        <v>28</v>
      </c>
      <c r="J114" s="280">
        <v>72</v>
      </c>
      <c r="K114" s="168"/>
    </row>
    <row r="115" spans="3:19" ht="18" customHeight="1" x14ac:dyDescent="0.25">
      <c r="C115" s="281" t="s">
        <v>48</v>
      </c>
      <c r="D115" s="281"/>
      <c r="E115" s="281"/>
      <c r="F115" s="282">
        <v>18901</v>
      </c>
      <c r="G115" s="287">
        <v>172</v>
      </c>
      <c r="H115" s="287">
        <v>-75</v>
      </c>
      <c r="I115" s="284">
        <v>96</v>
      </c>
      <c r="J115" s="287">
        <v>1544</v>
      </c>
      <c r="K115" s="124"/>
    </row>
    <row r="116" spans="3:19" ht="18" customHeight="1" x14ac:dyDescent="0.25">
      <c r="C116" s="225" t="s">
        <v>6</v>
      </c>
      <c r="D116" s="193"/>
      <c r="E116" s="193"/>
      <c r="F116" s="304">
        <v>701</v>
      </c>
      <c r="G116" s="318">
        <v>0</v>
      </c>
      <c r="H116" s="318">
        <v>0</v>
      </c>
      <c r="I116" s="305">
        <v>0</v>
      </c>
      <c r="J116" s="312">
        <v>0</v>
      </c>
      <c r="K116" s="168"/>
    </row>
    <row r="117" spans="3:19" ht="18" customHeight="1" x14ac:dyDescent="0.25">
      <c r="C117" s="195" t="s">
        <v>35</v>
      </c>
      <c r="D117" s="193"/>
      <c r="E117" s="193"/>
      <c r="F117" s="153">
        <v>119</v>
      </c>
      <c r="G117" s="319">
        <v>0</v>
      </c>
      <c r="H117" s="319">
        <v>-1</v>
      </c>
      <c r="I117" s="162">
        <v>-1</v>
      </c>
      <c r="J117" s="154">
        <v>0</v>
      </c>
      <c r="K117" s="168"/>
    </row>
    <row r="118" spans="3:19" ht="18" customHeight="1" x14ac:dyDescent="0.25">
      <c r="C118" s="195" t="s">
        <v>36</v>
      </c>
      <c r="D118" s="193"/>
      <c r="E118" s="193"/>
      <c r="F118" s="153">
        <v>28</v>
      </c>
      <c r="G118" s="319">
        <v>0</v>
      </c>
      <c r="H118" s="319">
        <v>0</v>
      </c>
      <c r="I118" s="162">
        <v>0</v>
      </c>
      <c r="J118" s="154">
        <v>0</v>
      </c>
      <c r="K118" s="168"/>
      <c r="L118" s="270" t="s">
        <v>21</v>
      </c>
      <c r="M118" s="270"/>
      <c r="N118" s="270"/>
      <c r="O118" s="272"/>
      <c r="P118" s="273" t="s">
        <v>18</v>
      </c>
      <c r="Q118" s="243" t="s">
        <v>4</v>
      </c>
    </row>
    <row r="119" spans="3:19" ht="18" customHeight="1" x14ac:dyDescent="0.25">
      <c r="C119" s="195" t="s">
        <v>37</v>
      </c>
      <c r="D119" s="193"/>
      <c r="E119" s="193"/>
      <c r="F119" s="304">
        <v>749</v>
      </c>
      <c r="G119" s="161">
        <v>18</v>
      </c>
      <c r="H119" s="326">
        <v>0</v>
      </c>
      <c r="I119" s="305">
        <v>18</v>
      </c>
      <c r="J119" s="312">
        <v>357</v>
      </c>
      <c r="K119" s="168"/>
      <c r="L119" s="193" t="s">
        <v>8</v>
      </c>
      <c r="M119" s="193"/>
      <c r="N119" s="193"/>
      <c r="O119" s="193"/>
      <c r="P119" s="212">
        <v>13069</v>
      </c>
      <c r="Q119" s="337">
        <v>4.0000000000000001E-3</v>
      </c>
    </row>
    <row r="120" spans="3:19" ht="18" customHeight="1" x14ac:dyDescent="0.25">
      <c r="C120" s="225" t="s">
        <v>5</v>
      </c>
      <c r="D120" s="262"/>
      <c r="E120" s="262"/>
      <c r="F120" s="274">
        <v>896</v>
      </c>
      <c r="G120" s="322">
        <v>18</v>
      </c>
      <c r="H120" s="322">
        <v>-1</v>
      </c>
      <c r="I120" s="276">
        <v>16</v>
      </c>
      <c r="J120" s="285">
        <v>357</v>
      </c>
      <c r="K120" s="168"/>
      <c r="L120" s="193" t="s">
        <v>9</v>
      </c>
      <c r="M120" s="193"/>
      <c r="N120" s="193"/>
      <c r="O120" s="193"/>
      <c r="P120" s="212">
        <v>5014</v>
      </c>
      <c r="Q120" s="213">
        <v>0.04</v>
      </c>
    </row>
    <row r="121" spans="3:19" ht="18" customHeight="1" x14ac:dyDescent="0.25">
      <c r="C121" s="228" t="s">
        <v>7</v>
      </c>
      <c r="D121" s="270"/>
      <c r="E121" s="270"/>
      <c r="F121" s="277">
        <v>6</v>
      </c>
      <c r="G121" s="323">
        <v>0</v>
      </c>
      <c r="H121" s="335">
        <v>-0.4</v>
      </c>
      <c r="I121" s="331">
        <v>-0.4</v>
      </c>
      <c r="J121" s="286">
        <v>0</v>
      </c>
      <c r="K121" s="168"/>
      <c r="L121" s="193" t="s">
        <v>10</v>
      </c>
      <c r="M121" s="193"/>
      <c r="N121" s="193"/>
      <c r="O121" s="193"/>
      <c r="P121" s="212">
        <v>1053</v>
      </c>
      <c r="Q121" s="213">
        <v>0.12</v>
      </c>
    </row>
    <row r="122" spans="3:19" ht="18" customHeight="1" x14ac:dyDescent="0.25">
      <c r="C122" s="281" t="s">
        <v>49</v>
      </c>
      <c r="D122" s="281"/>
      <c r="E122" s="281"/>
      <c r="F122" s="282">
        <v>1602</v>
      </c>
      <c r="G122" s="336">
        <v>18</v>
      </c>
      <c r="H122" s="291">
        <v>-2</v>
      </c>
      <c r="I122" s="284">
        <v>16</v>
      </c>
      <c r="J122" s="287">
        <v>357</v>
      </c>
      <c r="K122" s="168"/>
      <c r="L122" s="193" t="s">
        <v>11</v>
      </c>
      <c r="M122" s="193"/>
      <c r="N122" s="193"/>
      <c r="O122" s="193"/>
      <c r="P122" s="212">
        <v>757</v>
      </c>
      <c r="Q122" s="213">
        <v>0.15</v>
      </c>
    </row>
    <row r="123" spans="3:19" ht="18" customHeight="1" x14ac:dyDescent="0.25">
      <c r="C123" s="230" t="s">
        <v>13</v>
      </c>
      <c r="D123" s="230"/>
      <c r="E123" s="230"/>
      <c r="F123" s="282">
        <v>20503</v>
      </c>
      <c r="G123" s="291">
        <v>189</v>
      </c>
      <c r="H123" s="291">
        <v>-77</v>
      </c>
      <c r="I123" s="284">
        <v>112</v>
      </c>
      <c r="J123" s="287">
        <v>1901</v>
      </c>
      <c r="K123" s="168"/>
      <c r="L123" s="193" t="s">
        <v>69</v>
      </c>
      <c r="M123" s="193"/>
      <c r="N123" s="193"/>
      <c r="O123" s="193"/>
      <c r="P123" s="212">
        <v>610</v>
      </c>
      <c r="Q123" s="213">
        <v>1.95</v>
      </c>
    </row>
    <row r="124" spans="3:19" ht="18" customHeight="1" x14ac:dyDescent="0.25">
      <c r="K124" s="168"/>
    </row>
    <row r="125" spans="3:19" ht="18" customHeight="1" thickBot="1" x14ac:dyDescent="0.55000000000000004">
      <c r="C125" s="227" t="s">
        <v>8</v>
      </c>
      <c r="D125" s="129"/>
      <c r="E125" s="129"/>
      <c r="F125" s="129"/>
      <c r="G125" s="163"/>
      <c r="H125" s="163"/>
      <c r="I125" s="163"/>
      <c r="J125" s="221"/>
      <c r="L125" s="222" t="s">
        <v>30</v>
      </c>
      <c r="M125" s="139"/>
      <c r="N125" s="139"/>
      <c r="O125" s="139"/>
      <c r="P125" s="139"/>
      <c r="Q125" s="139"/>
      <c r="S125" s="168"/>
    </row>
    <row r="126" spans="3:19" ht="18" customHeight="1" x14ac:dyDescent="0.25">
      <c r="G126" s="164"/>
      <c r="H126" s="231">
        <v>2026</v>
      </c>
      <c r="I126" s="164"/>
      <c r="P126" s="122"/>
      <c r="Q126" s="122"/>
    </row>
    <row r="127" spans="3:19" ht="18" customHeight="1" x14ac:dyDescent="0.25">
      <c r="C127" s="270" t="s">
        <v>2</v>
      </c>
      <c r="D127" s="224"/>
      <c r="E127" s="224"/>
      <c r="F127" s="242" t="s">
        <v>74</v>
      </c>
      <c r="G127" s="231" t="s">
        <v>53</v>
      </c>
      <c r="H127" s="231" t="s">
        <v>54</v>
      </c>
      <c r="I127" s="231" t="s">
        <v>1</v>
      </c>
      <c r="J127" s="231" t="s">
        <v>55</v>
      </c>
      <c r="L127" s="270" t="s">
        <v>46</v>
      </c>
      <c r="M127" s="270"/>
      <c r="N127" s="270"/>
      <c r="O127" s="272" t="s">
        <v>47</v>
      </c>
      <c r="P127" s="231"/>
      <c r="Q127" s="231" t="s">
        <v>2</v>
      </c>
      <c r="S127" s="140"/>
    </row>
    <row r="128" spans="3:19" ht="18" customHeight="1" x14ac:dyDescent="0.25">
      <c r="C128" s="195" t="s">
        <v>40</v>
      </c>
      <c r="D128" s="193"/>
      <c r="E128" s="193"/>
      <c r="F128" s="153">
        <v>6173</v>
      </c>
      <c r="G128" s="318">
        <v>0</v>
      </c>
      <c r="H128" s="321">
        <v>-4</v>
      </c>
      <c r="I128" s="162">
        <v>-4</v>
      </c>
      <c r="J128" s="154">
        <v>103</v>
      </c>
      <c r="K128" s="168"/>
      <c r="L128" s="193"/>
      <c r="M128" s="193"/>
      <c r="N128" s="193"/>
      <c r="O128" s="193"/>
      <c r="P128" s="193"/>
      <c r="Q128" s="158"/>
      <c r="S128" s="128"/>
    </row>
    <row r="129" spans="3:19" ht="18" customHeight="1" x14ac:dyDescent="0.25">
      <c r="C129" s="195" t="s">
        <v>41</v>
      </c>
      <c r="D129" s="193"/>
      <c r="E129" s="193"/>
      <c r="F129" s="153">
        <v>425</v>
      </c>
      <c r="G129" s="319">
        <v>0</v>
      </c>
      <c r="H129" s="319">
        <v>0</v>
      </c>
      <c r="I129" s="162">
        <v>0</v>
      </c>
      <c r="J129" s="154">
        <v>0</v>
      </c>
      <c r="K129" s="168"/>
      <c r="L129" s="193"/>
      <c r="M129" s="193"/>
      <c r="N129" s="193"/>
      <c r="O129" s="193"/>
      <c r="P129" s="193"/>
      <c r="Q129" s="158"/>
      <c r="R129" s="143"/>
      <c r="S129" s="128"/>
    </row>
    <row r="130" spans="3:19" ht="18" customHeight="1" x14ac:dyDescent="0.25">
      <c r="C130" s="225" t="s">
        <v>6</v>
      </c>
      <c r="D130" s="262"/>
      <c r="E130" s="262"/>
      <c r="F130" s="295">
        <v>6598</v>
      </c>
      <c r="G130" s="320">
        <v>0</v>
      </c>
      <c r="H130" s="322">
        <v>-4</v>
      </c>
      <c r="I130" s="307">
        <v>-4</v>
      </c>
      <c r="J130" s="311">
        <v>103</v>
      </c>
      <c r="K130" s="168"/>
      <c r="L130" s="193"/>
      <c r="M130" s="193"/>
      <c r="N130" s="193"/>
      <c r="O130" s="193"/>
      <c r="P130" s="193"/>
      <c r="Q130" s="158"/>
      <c r="S130" s="141"/>
    </row>
    <row r="131" spans="3:19" ht="18" customHeight="1" x14ac:dyDescent="0.25">
      <c r="C131" s="195" t="s">
        <v>35</v>
      </c>
      <c r="D131" s="193"/>
      <c r="E131" s="193"/>
      <c r="F131" s="304">
        <v>1987</v>
      </c>
      <c r="G131" s="321">
        <v>0</v>
      </c>
      <c r="H131" s="321">
        <v>0</v>
      </c>
      <c r="I131" s="305">
        <v>0</v>
      </c>
      <c r="J131" s="312">
        <v>131</v>
      </c>
      <c r="K131" s="168"/>
      <c r="L131" s="193"/>
      <c r="M131" s="193"/>
      <c r="N131" s="193"/>
      <c r="O131" s="193"/>
      <c r="P131" s="193"/>
      <c r="Q131" s="158"/>
      <c r="S131" s="128"/>
    </row>
    <row r="132" spans="3:19" ht="18" customHeight="1" x14ac:dyDescent="0.25">
      <c r="C132" s="195" t="s">
        <v>36</v>
      </c>
      <c r="D132" s="193"/>
      <c r="E132" s="193"/>
      <c r="F132" s="153">
        <v>1177</v>
      </c>
      <c r="G132" s="321">
        <v>0</v>
      </c>
      <c r="H132" s="321">
        <v>0</v>
      </c>
      <c r="I132" s="162">
        <v>0</v>
      </c>
      <c r="J132" s="154">
        <v>33</v>
      </c>
      <c r="K132" s="168"/>
      <c r="L132" s="193"/>
      <c r="M132" s="193"/>
      <c r="N132" s="193"/>
      <c r="O132" s="193"/>
      <c r="P132" s="193"/>
      <c r="Q132" s="158"/>
      <c r="R132" s="143"/>
      <c r="S132" s="128"/>
    </row>
    <row r="133" spans="3:19" ht="18" customHeight="1" x14ac:dyDescent="0.25">
      <c r="C133" s="195" t="s">
        <v>37</v>
      </c>
      <c r="D133" s="193"/>
      <c r="E133" s="193"/>
      <c r="F133" s="153">
        <v>1559</v>
      </c>
      <c r="G133" s="319">
        <v>0</v>
      </c>
      <c r="H133" s="319">
        <v>-60</v>
      </c>
      <c r="I133" s="162">
        <v>-60</v>
      </c>
      <c r="J133" s="154">
        <v>65</v>
      </c>
      <c r="K133" s="168"/>
      <c r="L133" s="193"/>
      <c r="M133" s="193"/>
      <c r="N133" s="193"/>
      <c r="O133" s="193"/>
      <c r="P133" s="193"/>
      <c r="Q133" s="158"/>
      <c r="S133" s="128"/>
    </row>
    <row r="134" spans="3:19" ht="18" customHeight="1" x14ac:dyDescent="0.25">
      <c r="C134" s="225" t="s">
        <v>5</v>
      </c>
      <c r="D134" s="262"/>
      <c r="E134" s="262"/>
      <c r="F134" s="274">
        <v>4723</v>
      </c>
      <c r="G134" s="322">
        <v>0</v>
      </c>
      <c r="H134" s="322">
        <v>-60</v>
      </c>
      <c r="I134" s="276">
        <v>-60</v>
      </c>
      <c r="J134" s="285">
        <v>228</v>
      </c>
      <c r="K134" s="168"/>
      <c r="L134" s="193"/>
      <c r="M134" s="193"/>
      <c r="N134" s="193"/>
      <c r="O134" s="193"/>
      <c r="P134" s="193"/>
      <c r="Q134" s="158"/>
      <c r="S134" s="128"/>
    </row>
    <row r="135" spans="3:19" ht="18" customHeight="1" x14ac:dyDescent="0.25">
      <c r="C135" s="195" t="s">
        <v>43</v>
      </c>
      <c r="D135" s="193"/>
      <c r="E135" s="193"/>
      <c r="F135" s="153">
        <v>1073</v>
      </c>
      <c r="G135" s="319">
        <v>0</v>
      </c>
      <c r="H135" s="319">
        <v>0</v>
      </c>
      <c r="I135" s="162">
        <v>0</v>
      </c>
      <c r="J135" s="154">
        <v>0</v>
      </c>
      <c r="K135" s="168"/>
      <c r="L135" s="193"/>
      <c r="M135" s="193"/>
      <c r="N135" s="193"/>
      <c r="O135" s="193"/>
      <c r="P135" s="193"/>
      <c r="Q135" s="158"/>
      <c r="S135" s="128"/>
    </row>
    <row r="136" spans="3:19" ht="18" customHeight="1" x14ac:dyDescent="0.25">
      <c r="C136" s="195" t="s">
        <v>44</v>
      </c>
      <c r="D136" s="193"/>
      <c r="E136" s="193"/>
      <c r="F136" s="153">
        <v>83</v>
      </c>
      <c r="G136" s="319">
        <v>0</v>
      </c>
      <c r="H136" s="319">
        <v>0</v>
      </c>
      <c r="I136" s="162">
        <v>0</v>
      </c>
      <c r="J136" s="154">
        <v>0</v>
      </c>
      <c r="K136" s="168"/>
      <c r="L136" s="193"/>
      <c r="M136" s="193"/>
      <c r="N136" s="193"/>
      <c r="O136" s="193"/>
      <c r="P136" s="193"/>
      <c r="Q136" s="158"/>
      <c r="S136" s="128"/>
    </row>
    <row r="137" spans="3:19" ht="18" customHeight="1" x14ac:dyDescent="0.25">
      <c r="C137" s="228" t="s">
        <v>15</v>
      </c>
      <c r="D137" s="270"/>
      <c r="E137" s="270"/>
      <c r="F137" s="277">
        <v>1155</v>
      </c>
      <c r="G137" s="323">
        <v>0</v>
      </c>
      <c r="H137" s="323">
        <v>0</v>
      </c>
      <c r="I137" s="279">
        <v>0</v>
      </c>
      <c r="J137" s="286">
        <v>0</v>
      </c>
      <c r="K137" s="168"/>
      <c r="L137" s="193"/>
      <c r="M137" s="193"/>
      <c r="N137" s="193"/>
      <c r="O137" s="193"/>
      <c r="P137" s="193"/>
      <c r="Q137" s="193"/>
      <c r="S137" s="142"/>
    </row>
    <row r="138" spans="3:19" ht="18" customHeight="1" x14ac:dyDescent="0.25">
      <c r="C138" s="281" t="s">
        <v>48</v>
      </c>
      <c r="D138" s="281"/>
      <c r="E138" s="281"/>
      <c r="F138" s="282">
        <v>12477</v>
      </c>
      <c r="G138" s="324">
        <v>0</v>
      </c>
      <c r="H138" s="291">
        <v>-64</v>
      </c>
      <c r="I138" s="284">
        <v>-64</v>
      </c>
      <c r="J138" s="287">
        <v>331</v>
      </c>
      <c r="K138" s="168"/>
      <c r="L138" s="193"/>
      <c r="M138" s="193"/>
      <c r="N138" s="193"/>
      <c r="O138" s="193"/>
      <c r="P138" s="193"/>
      <c r="Q138" s="193"/>
    </row>
    <row r="139" spans="3:19" ht="18" customHeight="1" x14ac:dyDescent="0.25">
      <c r="C139" s="195" t="s">
        <v>42</v>
      </c>
      <c r="D139" s="193"/>
      <c r="E139" s="193"/>
      <c r="F139" s="153">
        <v>454</v>
      </c>
      <c r="G139" s="318">
        <v>0</v>
      </c>
      <c r="H139" s="318">
        <v>0</v>
      </c>
      <c r="I139" s="162">
        <v>0</v>
      </c>
      <c r="J139" s="313">
        <v>0</v>
      </c>
      <c r="K139" s="168"/>
      <c r="L139" s="193"/>
      <c r="M139" s="193"/>
      <c r="N139" s="193"/>
      <c r="O139" s="193"/>
      <c r="P139" s="193"/>
      <c r="Q139" s="193"/>
    </row>
    <row r="140" spans="3:19" ht="18" customHeight="1" x14ac:dyDescent="0.25">
      <c r="C140" s="225" t="s">
        <v>6</v>
      </c>
      <c r="D140" s="262"/>
      <c r="E140" s="262"/>
      <c r="F140" s="274">
        <v>454</v>
      </c>
      <c r="G140" s="325">
        <v>0</v>
      </c>
      <c r="H140" s="325">
        <v>0</v>
      </c>
      <c r="I140" s="276">
        <v>0</v>
      </c>
      <c r="J140" s="285">
        <v>0</v>
      </c>
      <c r="K140" s="168"/>
      <c r="L140" s="193"/>
      <c r="M140" s="193"/>
      <c r="N140" s="193"/>
      <c r="O140" s="193"/>
      <c r="P140" s="193"/>
      <c r="Q140" s="193"/>
    </row>
    <row r="141" spans="3:19" ht="18" customHeight="1" x14ac:dyDescent="0.25">
      <c r="C141" s="195" t="s">
        <v>35</v>
      </c>
      <c r="D141" s="193"/>
      <c r="E141" s="193"/>
      <c r="F141" s="153">
        <v>119</v>
      </c>
      <c r="G141" s="319">
        <v>0</v>
      </c>
      <c r="H141" s="319">
        <v>-1</v>
      </c>
      <c r="I141" s="162">
        <v>-1</v>
      </c>
      <c r="J141" s="316">
        <v>0</v>
      </c>
      <c r="K141" s="168"/>
      <c r="L141" s="193"/>
      <c r="M141" s="193"/>
      <c r="N141" s="193"/>
      <c r="O141" s="193"/>
      <c r="P141" s="193"/>
      <c r="Q141" s="193"/>
      <c r="S141" s="122"/>
    </row>
    <row r="142" spans="3:19" ht="18" customHeight="1" x14ac:dyDescent="0.25">
      <c r="C142" s="195" t="s">
        <v>36</v>
      </c>
      <c r="D142" s="193"/>
      <c r="E142" s="193"/>
      <c r="F142" s="153">
        <v>20</v>
      </c>
      <c r="G142" s="321">
        <v>0</v>
      </c>
      <c r="H142" s="321">
        <v>0</v>
      </c>
      <c r="I142" s="162">
        <v>0</v>
      </c>
      <c r="J142" s="314">
        <v>0</v>
      </c>
      <c r="K142" s="168"/>
      <c r="L142" s="193"/>
      <c r="M142" s="193"/>
      <c r="N142" s="193"/>
      <c r="O142" s="193"/>
      <c r="P142" s="193"/>
      <c r="Q142" s="216"/>
      <c r="S142" s="122"/>
    </row>
    <row r="143" spans="3:19" ht="18" customHeight="1" x14ac:dyDescent="0.25">
      <c r="C143" s="225" t="s">
        <v>5</v>
      </c>
      <c r="D143" s="262"/>
      <c r="E143" s="262"/>
      <c r="F143" s="295">
        <v>138</v>
      </c>
      <c r="G143" s="322">
        <v>0</v>
      </c>
      <c r="H143" s="322">
        <v>-1</v>
      </c>
      <c r="I143" s="307">
        <v>-1</v>
      </c>
      <c r="J143" s="315">
        <v>0</v>
      </c>
      <c r="K143" s="168"/>
      <c r="L143" s="193"/>
      <c r="M143" s="193"/>
      <c r="N143" s="193"/>
      <c r="O143" s="193"/>
      <c r="P143" s="193"/>
      <c r="Q143" s="216"/>
      <c r="S143" s="122"/>
    </row>
    <row r="144" spans="3:19" ht="18" customHeight="1" x14ac:dyDescent="0.25">
      <c r="C144" s="281" t="s">
        <v>49</v>
      </c>
      <c r="D144" s="281"/>
      <c r="E144" s="281"/>
      <c r="F144" s="282">
        <v>592</v>
      </c>
      <c r="G144" s="324">
        <v>0</v>
      </c>
      <c r="H144" s="291">
        <v>-1</v>
      </c>
      <c r="I144" s="284">
        <v>-1</v>
      </c>
      <c r="J144" s="287">
        <v>0</v>
      </c>
      <c r="K144" s="168"/>
      <c r="L144" s="193"/>
      <c r="M144" s="210"/>
      <c r="N144" s="210"/>
      <c r="O144" s="210"/>
      <c r="P144" s="210"/>
      <c r="Q144" s="215"/>
      <c r="S144" s="122"/>
    </row>
    <row r="145" spans="2:19" ht="18" customHeight="1" x14ac:dyDescent="0.35">
      <c r="C145" s="230" t="s">
        <v>13</v>
      </c>
      <c r="D145" s="230"/>
      <c r="E145" s="230"/>
      <c r="F145" s="282">
        <v>13069</v>
      </c>
      <c r="G145" s="324">
        <v>0</v>
      </c>
      <c r="H145" s="291">
        <v>-65</v>
      </c>
      <c r="I145" s="284">
        <v>-65</v>
      </c>
      <c r="J145" s="287">
        <v>331</v>
      </c>
      <c r="K145" s="168"/>
      <c r="L145" s="289" t="s">
        <v>31</v>
      </c>
      <c r="M145" s="270"/>
      <c r="N145" s="270"/>
      <c r="O145" s="231"/>
      <c r="P145" s="290"/>
      <c r="Q145" s="291">
        <v>0</v>
      </c>
      <c r="S145" s="167"/>
    </row>
    <row r="146" spans="2:19" ht="18" customHeight="1" x14ac:dyDescent="0.25">
      <c r="G146" s="165"/>
      <c r="H146" s="165"/>
      <c r="I146" s="165"/>
      <c r="Q146" s="143"/>
    </row>
    <row r="147" spans="2:19" ht="18" customHeight="1" thickBot="1" x14ac:dyDescent="0.55000000000000004">
      <c r="C147" s="227" t="s">
        <v>70</v>
      </c>
      <c r="D147" s="129"/>
      <c r="E147" s="129"/>
      <c r="F147" s="129"/>
      <c r="G147" s="163"/>
      <c r="H147" s="163"/>
      <c r="I147" s="163"/>
      <c r="J147" s="129"/>
      <c r="L147" s="222" t="s">
        <v>30</v>
      </c>
      <c r="M147" s="292"/>
      <c r="N147" s="292"/>
      <c r="O147" s="292"/>
      <c r="P147" s="292"/>
      <c r="Q147" s="293"/>
    </row>
    <row r="148" spans="2:19" ht="18" customHeight="1" x14ac:dyDescent="0.25">
      <c r="G148" s="164"/>
      <c r="H148" s="231">
        <v>2026</v>
      </c>
      <c r="I148" s="164"/>
      <c r="P148" s="122"/>
      <c r="Q148" s="156"/>
    </row>
    <row r="149" spans="2:19" ht="18" customHeight="1" x14ac:dyDescent="0.25">
      <c r="C149" s="270" t="s">
        <v>2</v>
      </c>
      <c r="D149" s="224"/>
      <c r="E149" s="224"/>
      <c r="F149" s="242" t="s">
        <v>74</v>
      </c>
      <c r="G149" s="231" t="s">
        <v>53</v>
      </c>
      <c r="H149" s="231" t="s">
        <v>54</v>
      </c>
      <c r="I149" s="231" t="s">
        <v>1</v>
      </c>
      <c r="J149" s="231" t="s">
        <v>55</v>
      </c>
      <c r="L149" s="270" t="s">
        <v>46</v>
      </c>
      <c r="M149" s="270"/>
      <c r="N149" s="270"/>
      <c r="O149" s="270" t="s">
        <v>47</v>
      </c>
      <c r="P149" s="231"/>
      <c r="Q149" s="294" t="s">
        <v>2</v>
      </c>
    </row>
    <row r="150" spans="2:19" ht="18" customHeight="1" x14ac:dyDescent="0.25">
      <c r="C150" s="195" t="s">
        <v>40</v>
      </c>
      <c r="D150" s="193"/>
      <c r="E150" s="193"/>
      <c r="F150" s="153">
        <v>3308</v>
      </c>
      <c r="G150" s="161">
        <v>2</v>
      </c>
      <c r="H150" s="308">
        <v>-0.5</v>
      </c>
      <c r="I150" s="305">
        <v>1</v>
      </c>
      <c r="J150" s="154">
        <v>722</v>
      </c>
      <c r="K150" s="168"/>
      <c r="L150" s="193" t="s">
        <v>82</v>
      </c>
      <c r="M150" s="193"/>
      <c r="N150" s="193"/>
      <c r="O150" s="193" t="s">
        <v>44</v>
      </c>
      <c r="P150" s="193"/>
      <c r="Q150" s="158">
        <v>60</v>
      </c>
    </row>
    <row r="151" spans="2:19" ht="18" customHeight="1" x14ac:dyDescent="0.25">
      <c r="C151" s="195" t="s">
        <v>41</v>
      </c>
      <c r="D151" s="193"/>
      <c r="E151" s="193"/>
      <c r="F151" s="153">
        <v>200</v>
      </c>
      <c r="G151" s="161">
        <v>0</v>
      </c>
      <c r="H151" s="218">
        <v>0</v>
      </c>
      <c r="I151" s="305">
        <v>0</v>
      </c>
      <c r="J151" s="154">
        <v>0</v>
      </c>
      <c r="K151" s="168"/>
      <c r="L151" s="193" t="s">
        <v>83</v>
      </c>
      <c r="M151" s="193"/>
      <c r="N151" s="193"/>
      <c r="O151" s="193" t="s">
        <v>35</v>
      </c>
      <c r="P151" s="193"/>
      <c r="Q151" s="158">
        <v>42</v>
      </c>
    </row>
    <row r="152" spans="2:19" ht="18" customHeight="1" x14ac:dyDescent="0.25">
      <c r="C152" s="225" t="s">
        <v>6</v>
      </c>
      <c r="D152" s="262"/>
      <c r="E152" s="262"/>
      <c r="F152" s="295">
        <v>3508</v>
      </c>
      <c r="G152" s="296">
        <v>2</v>
      </c>
      <c r="H152" s="309">
        <v>-0.5</v>
      </c>
      <c r="I152" s="307">
        <v>1</v>
      </c>
      <c r="J152" s="311">
        <v>722</v>
      </c>
      <c r="K152" s="168"/>
      <c r="L152" s="193" t="s">
        <v>84</v>
      </c>
      <c r="M152" s="193"/>
      <c r="N152" s="193"/>
      <c r="O152" s="193" t="s">
        <v>35</v>
      </c>
      <c r="P152" s="193"/>
      <c r="Q152" s="158">
        <v>38</v>
      </c>
    </row>
    <row r="153" spans="2:19" ht="18" customHeight="1" x14ac:dyDescent="0.35">
      <c r="C153" s="195" t="s">
        <v>35</v>
      </c>
      <c r="D153" s="193"/>
      <c r="E153" s="193"/>
      <c r="F153" s="304">
        <v>175</v>
      </c>
      <c r="G153" s="218">
        <v>80</v>
      </c>
      <c r="H153" s="218">
        <v>0</v>
      </c>
      <c r="I153" s="166">
        <v>80</v>
      </c>
      <c r="J153" s="312">
        <v>72</v>
      </c>
      <c r="K153" s="168"/>
      <c r="L153" s="193" t="s">
        <v>85</v>
      </c>
      <c r="O153" s="193" t="s">
        <v>20</v>
      </c>
      <c r="Q153" s="158">
        <v>17</v>
      </c>
      <c r="S153" s="152"/>
    </row>
    <row r="154" spans="2:19" ht="18" customHeight="1" x14ac:dyDescent="0.35">
      <c r="C154" s="195" t="s">
        <v>36</v>
      </c>
      <c r="D154" s="193"/>
      <c r="E154" s="193"/>
      <c r="F154" s="153">
        <v>249</v>
      </c>
      <c r="G154" s="161">
        <v>0</v>
      </c>
      <c r="H154" s="218">
        <v>0</v>
      </c>
      <c r="I154" s="166">
        <v>0</v>
      </c>
      <c r="J154" s="154">
        <v>0</v>
      </c>
      <c r="K154" s="168"/>
      <c r="L154" s="300" t="s">
        <v>10</v>
      </c>
      <c r="M154" s="193"/>
      <c r="N154" s="193"/>
      <c r="O154" s="193" t="s">
        <v>20</v>
      </c>
      <c r="P154" s="193"/>
      <c r="Q154" s="158">
        <v>13</v>
      </c>
      <c r="S154" s="152"/>
    </row>
    <row r="155" spans="2:19" ht="18" customHeight="1" x14ac:dyDescent="0.35">
      <c r="C155" s="195" t="s">
        <v>37</v>
      </c>
      <c r="D155" s="193"/>
      <c r="E155" s="193"/>
      <c r="F155" s="153">
        <v>588</v>
      </c>
      <c r="G155" s="161">
        <v>0</v>
      </c>
      <c r="H155" s="161">
        <v>-9</v>
      </c>
      <c r="I155" s="162">
        <v>-9</v>
      </c>
      <c r="J155" s="154">
        <v>348</v>
      </c>
      <c r="K155" s="168"/>
      <c r="L155" s="193" t="s">
        <v>10</v>
      </c>
      <c r="M155" s="193"/>
      <c r="N155" s="193"/>
      <c r="O155" s="193" t="s">
        <v>86</v>
      </c>
      <c r="P155" s="193"/>
      <c r="Q155" s="158">
        <v>2</v>
      </c>
      <c r="S155" s="152"/>
    </row>
    <row r="156" spans="2:19" ht="18" customHeight="1" x14ac:dyDescent="0.35">
      <c r="B156" s="122"/>
      <c r="C156" s="225" t="s">
        <v>5</v>
      </c>
      <c r="D156" s="262"/>
      <c r="E156" s="262"/>
      <c r="F156" s="274">
        <v>1012</v>
      </c>
      <c r="G156" s="275">
        <v>80</v>
      </c>
      <c r="H156" s="296">
        <v>-9</v>
      </c>
      <c r="I156" s="276">
        <v>70</v>
      </c>
      <c r="J156" s="285">
        <v>420</v>
      </c>
      <c r="K156" s="168"/>
      <c r="S156" s="152"/>
    </row>
    <row r="157" spans="2:19" ht="18" customHeight="1" x14ac:dyDescent="0.35">
      <c r="B157" s="122"/>
      <c r="C157" s="195" t="s">
        <v>43</v>
      </c>
      <c r="D157" s="193"/>
      <c r="E157" s="193"/>
      <c r="F157" s="153">
        <v>670</v>
      </c>
      <c r="G157" s="161">
        <v>0</v>
      </c>
      <c r="H157" s="161">
        <v>0</v>
      </c>
      <c r="I157" s="162">
        <v>0</v>
      </c>
      <c r="J157" s="154">
        <v>0</v>
      </c>
      <c r="K157" s="168"/>
      <c r="S157" s="152"/>
    </row>
    <row r="158" spans="2:19" ht="18" customHeight="1" x14ac:dyDescent="0.35">
      <c r="B158" s="122"/>
      <c r="C158" s="195" t="s">
        <v>44</v>
      </c>
      <c r="D158" s="193"/>
      <c r="E158" s="193"/>
      <c r="F158" s="153">
        <v>60</v>
      </c>
      <c r="G158" s="161">
        <v>60</v>
      </c>
      <c r="H158" s="161">
        <v>0</v>
      </c>
      <c r="I158" s="162">
        <v>60</v>
      </c>
      <c r="J158" s="154">
        <v>0</v>
      </c>
      <c r="K158" s="168"/>
      <c r="S158" s="152"/>
    </row>
    <row r="159" spans="2:19" ht="18" customHeight="1" x14ac:dyDescent="0.35">
      <c r="C159" s="225" t="s">
        <v>15</v>
      </c>
      <c r="D159" s="262"/>
      <c r="E159" s="262"/>
      <c r="F159" s="274">
        <v>730</v>
      </c>
      <c r="G159" s="275">
        <v>60</v>
      </c>
      <c r="H159" s="275">
        <v>0</v>
      </c>
      <c r="I159" s="276">
        <v>60</v>
      </c>
      <c r="J159" s="285">
        <v>0</v>
      </c>
      <c r="K159" s="168"/>
      <c r="R159" s="128"/>
      <c r="S159" s="152"/>
    </row>
    <row r="160" spans="2:19" ht="18" customHeight="1" x14ac:dyDescent="0.35">
      <c r="C160" s="195" t="s">
        <v>45</v>
      </c>
      <c r="D160" s="193"/>
      <c r="E160" s="193"/>
      <c r="F160" s="153">
        <v>405</v>
      </c>
      <c r="G160" s="161">
        <v>3</v>
      </c>
      <c r="H160" s="330">
        <v>0</v>
      </c>
      <c r="I160" s="162">
        <v>3</v>
      </c>
      <c r="J160" s="154">
        <v>0</v>
      </c>
      <c r="K160" s="168"/>
      <c r="L160" s="193"/>
      <c r="M160" s="193"/>
      <c r="N160" s="193"/>
      <c r="O160" s="193"/>
      <c r="P160" s="193"/>
      <c r="Q160" s="158"/>
      <c r="R160" s="128"/>
      <c r="S160" s="152"/>
    </row>
    <row r="161" spans="1:19" ht="18" customHeight="1" x14ac:dyDescent="0.35">
      <c r="C161" s="195" t="s">
        <v>20</v>
      </c>
      <c r="D161" s="193"/>
      <c r="E161" s="193"/>
      <c r="F161" s="153">
        <v>465</v>
      </c>
      <c r="G161" s="218">
        <v>26</v>
      </c>
      <c r="H161" s="161">
        <v>-2</v>
      </c>
      <c r="I161" s="162">
        <v>24</v>
      </c>
      <c r="J161" s="154">
        <v>33</v>
      </c>
      <c r="K161" s="168"/>
      <c r="L161" s="193"/>
      <c r="M161" s="193"/>
      <c r="N161" s="193"/>
      <c r="O161" s="193"/>
      <c r="P161" s="193"/>
      <c r="Q161" s="158"/>
      <c r="S161" s="152"/>
    </row>
    <row r="162" spans="1:19" ht="18" customHeight="1" x14ac:dyDescent="0.35">
      <c r="C162" s="195" t="s">
        <v>19</v>
      </c>
      <c r="D162" s="193"/>
      <c r="E162" s="193"/>
      <c r="F162" s="153">
        <v>304</v>
      </c>
      <c r="G162" s="161">
        <v>1</v>
      </c>
      <c r="H162" s="161">
        <v>-4.0000000000000036E-3</v>
      </c>
      <c r="I162" s="162">
        <v>1</v>
      </c>
      <c r="J162" s="154">
        <v>39</v>
      </c>
      <c r="K162" s="168"/>
      <c r="L162" s="300"/>
      <c r="M162" s="193"/>
      <c r="N162" s="193"/>
      <c r="O162" s="193"/>
      <c r="P162" s="193"/>
      <c r="Q162" s="158"/>
      <c r="S162" s="152"/>
    </row>
    <row r="163" spans="1:19" ht="18" customHeight="1" x14ac:dyDescent="0.35">
      <c r="C163" s="228" t="s">
        <v>7</v>
      </c>
      <c r="D163" s="270"/>
      <c r="E163" s="270"/>
      <c r="F163" s="274">
        <v>1174</v>
      </c>
      <c r="G163" s="278">
        <v>30</v>
      </c>
      <c r="H163" s="275">
        <v>-2</v>
      </c>
      <c r="I163" s="279">
        <v>28</v>
      </c>
      <c r="J163" s="286">
        <v>72</v>
      </c>
      <c r="K163" s="168"/>
      <c r="L163" s="193"/>
      <c r="M163" s="193"/>
      <c r="N163" s="193"/>
      <c r="O163" s="193"/>
      <c r="P163" s="193"/>
      <c r="Q163" s="158"/>
      <c r="S163" s="152"/>
    </row>
    <row r="164" spans="1:19" ht="18" customHeight="1" x14ac:dyDescent="0.35">
      <c r="C164" s="281" t="s">
        <v>48</v>
      </c>
      <c r="D164" s="281"/>
      <c r="E164" s="281"/>
      <c r="F164" s="282">
        <v>6424</v>
      </c>
      <c r="G164" s="283">
        <v>172</v>
      </c>
      <c r="H164" s="283">
        <v>-11</v>
      </c>
      <c r="I164" s="284">
        <v>160</v>
      </c>
      <c r="J164" s="287">
        <v>1213</v>
      </c>
      <c r="K164" s="168"/>
      <c r="L164" s="193"/>
      <c r="M164" s="193"/>
      <c r="N164" s="193"/>
      <c r="O164" s="193"/>
      <c r="P164" s="193"/>
      <c r="Q164" s="158"/>
      <c r="S164" s="152"/>
    </row>
    <row r="165" spans="1:19" ht="18" customHeight="1" x14ac:dyDescent="0.35">
      <c r="C165" s="195" t="s">
        <v>40</v>
      </c>
      <c r="D165" s="193"/>
      <c r="E165" s="193"/>
      <c r="F165" s="153">
        <v>247</v>
      </c>
      <c r="G165" s="161">
        <v>0</v>
      </c>
      <c r="H165" s="161">
        <v>0</v>
      </c>
      <c r="I165" s="162">
        <v>0</v>
      </c>
      <c r="J165" s="154">
        <v>0</v>
      </c>
      <c r="K165" s="168"/>
      <c r="L165" s="193"/>
      <c r="M165" s="193"/>
      <c r="N165" s="193"/>
      <c r="O165" s="193"/>
      <c r="P165" s="193"/>
      <c r="Q165" s="158"/>
      <c r="S165" s="152"/>
    </row>
    <row r="166" spans="1:19" s="130" customFormat="1" ht="18" customHeight="1" x14ac:dyDescent="0.35">
      <c r="A166" s="120"/>
      <c r="B166" s="121"/>
      <c r="C166" s="225" t="s">
        <v>6</v>
      </c>
      <c r="D166" s="262"/>
      <c r="E166" s="262"/>
      <c r="F166" s="274">
        <v>247</v>
      </c>
      <c r="G166" s="275">
        <v>0</v>
      </c>
      <c r="H166" s="275">
        <v>0</v>
      </c>
      <c r="I166" s="276">
        <v>0</v>
      </c>
      <c r="J166" s="288">
        <v>0</v>
      </c>
      <c r="K166" s="168"/>
      <c r="L166" s="193"/>
      <c r="M166" s="193"/>
      <c r="N166" s="193"/>
      <c r="O166" s="193"/>
      <c r="P166" s="193"/>
      <c r="Q166" s="158"/>
      <c r="S166" s="152"/>
    </row>
    <row r="167" spans="1:19" ht="18" customHeight="1" x14ac:dyDescent="0.35">
      <c r="B167" s="130"/>
      <c r="C167" s="228" t="s">
        <v>7</v>
      </c>
      <c r="D167" s="270"/>
      <c r="E167" s="270"/>
      <c r="F167" s="295">
        <v>6</v>
      </c>
      <c r="G167" s="278">
        <v>0</v>
      </c>
      <c r="H167" s="309">
        <v>-0.4</v>
      </c>
      <c r="I167" s="331">
        <v>-0.4</v>
      </c>
      <c r="J167" s="286">
        <v>0</v>
      </c>
      <c r="K167" s="168"/>
      <c r="L167" s="300"/>
      <c r="M167" s="193"/>
      <c r="N167" s="193"/>
      <c r="O167" s="193"/>
      <c r="P167" s="193"/>
      <c r="Q167" s="158"/>
      <c r="S167" s="152"/>
    </row>
    <row r="168" spans="1:19" ht="18" customHeight="1" x14ac:dyDescent="0.35">
      <c r="C168" s="281" t="s">
        <v>49</v>
      </c>
      <c r="D168" s="281"/>
      <c r="E168" s="281"/>
      <c r="F168" s="282">
        <v>253</v>
      </c>
      <c r="G168" s="283">
        <v>0</v>
      </c>
      <c r="H168" s="332">
        <v>-0.4</v>
      </c>
      <c r="I168" s="333">
        <v>-0.4</v>
      </c>
      <c r="J168" s="287">
        <v>0</v>
      </c>
      <c r="K168" s="168"/>
      <c r="L168" s="193"/>
      <c r="M168" s="193"/>
      <c r="N168" s="193"/>
      <c r="O168" s="193"/>
      <c r="P168" s="193"/>
      <c r="Q168" s="158"/>
      <c r="R168" s="130"/>
      <c r="S168" s="152"/>
    </row>
    <row r="169" spans="1:19" ht="18" customHeight="1" x14ac:dyDescent="0.35">
      <c r="C169" s="230" t="s">
        <v>13</v>
      </c>
      <c r="D169" s="230"/>
      <c r="E169" s="230"/>
      <c r="F169" s="282">
        <v>6677</v>
      </c>
      <c r="G169" s="283">
        <v>172</v>
      </c>
      <c r="H169" s="283">
        <v>-12</v>
      </c>
      <c r="I169" s="284">
        <v>160</v>
      </c>
      <c r="J169" s="287">
        <v>1213</v>
      </c>
      <c r="K169" s="168"/>
      <c r="L169" s="230" t="s">
        <v>32</v>
      </c>
      <c r="M169" s="230"/>
      <c r="N169" s="230"/>
      <c r="O169" s="297"/>
      <c r="P169" s="298"/>
      <c r="Q169" s="291">
        <v>172</v>
      </c>
      <c r="S169" s="167"/>
    </row>
    <row r="170" spans="1:19" ht="18" customHeight="1" x14ac:dyDescent="0.25">
      <c r="B170" s="130"/>
      <c r="C170" s="130"/>
      <c r="D170" s="130"/>
      <c r="E170" s="130"/>
      <c r="F170" s="130"/>
      <c r="G170" s="130"/>
      <c r="H170" s="130"/>
      <c r="I170" s="130"/>
      <c r="J170" s="157"/>
    </row>
    <row r="171" spans="1:19" ht="18" customHeight="1" thickBot="1" x14ac:dyDescent="0.55000000000000004">
      <c r="C171" s="227" t="s">
        <v>11</v>
      </c>
      <c r="D171" s="129"/>
      <c r="E171" s="129"/>
      <c r="F171" s="129"/>
      <c r="G171" s="129"/>
      <c r="H171" s="129"/>
      <c r="I171" s="129"/>
      <c r="J171" s="129"/>
      <c r="L171" s="222" t="s">
        <v>30</v>
      </c>
      <c r="M171" s="139"/>
      <c r="N171" s="139"/>
      <c r="O171" s="139"/>
      <c r="P171" s="139"/>
      <c r="Q171" s="139"/>
      <c r="S171" s="152"/>
    </row>
    <row r="172" spans="1:19" ht="18" customHeight="1" x14ac:dyDescent="0.25">
      <c r="G172" s="127"/>
      <c r="H172" s="231">
        <v>2026</v>
      </c>
      <c r="I172" s="127"/>
      <c r="L172" s="122"/>
      <c r="M172" s="122"/>
      <c r="N172" s="122"/>
      <c r="O172" s="122"/>
      <c r="P172" s="122"/>
      <c r="Q172" s="122"/>
    </row>
    <row r="173" spans="1:19" ht="18" customHeight="1" x14ac:dyDescent="0.25">
      <c r="C173" s="270" t="s">
        <v>2</v>
      </c>
      <c r="D173" s="192"/>
      <c r="E173" s="192"/>
      <c r="F173" s="242" t="s">
        <v>74</v>
      </c>
      <c r="G173" s="231" t="s">
        <v>53</v>
      </c>
      <c r="H173" s="231" t="s">
        <v>54</v>
      </c>
      <c r="I173" s="231" t="s">
        <v>1</v>
      </c>
      <c r="J173" s="231" t="s">
        <v>55</v>
      </c>
      <c r="L173" s="270" t="s">
        <v>46</v>
      </c>
      <c r="M173" s="270"/>
      <c r="N173" s="270"/>
      <c r="O173" s="270" t="s">
        <v>47</v>
      </c>
      <c r="P173" s="231"/>
      <c r="Q173" s="294" t="s">
        <v>2</v>
      </c>
    </row>
    <row r="174" spans="1:19" ht="18" customHeight="1" x14ac:dyDescent="0.25">
      <c r="C174" s="195" t="s">
        <v>36</v>
      </c>
      <c r="D174" s="193"/>
      <c r="E174" s="193"/>
      <c r="F174" s="153">
        <v>8</v>
      </c>
      <c r="G174" s="161">
        <v>0</v>
      </c>
      <c r="H174" s="161">
        <v>0</v>
      </c>
      <c r="I174" s="162">
        <v>0</v>
      </c>
      <c r="J174" s="154">
        <v>0</v>
      </c>
      <c r="K174" s="168"/>
      <c r="L174" s="300" t="s">
        <v>87</v>
      </c>
      <c r="M174" s="300"/>
      <c r="N174" s="300"/>
      <c r="O174" s="300" t="s">
        <v>88</v>
      </c>
      <c r="P174" s="300"/>
      <c r="Q174" s="334">
        <v>18</v>
      </c>
    </row>
    <row r="175" spans="1:19" ht="18" customHeight="1" x14ac:dyDescent="0.25">
      <c r="C175" s="195" t="s">
        <v>38</v>
      </c>
      <c r="D175" s="193"/>
      <c r="E175" s="193"/>
      <c r="F175" s="153">
        <v>140</v>
      </c>
      <c r="G175" s="161">
        <v>18</v>
      </c>
      <c r="H175" s="161">
        <v>0</v>
      </c>
      <c r="I175" s="162">
        <v>18</v>
      </c>
      <c r="J175" s="154">
        <v>162</v>
      </c>
      <c r="K175" s="168"/>
      <c r="L175" s="193"/>
      <c r="M175" s="193"/>
      <c r="N175" s="193"/>
      <c r="O175" s="214"/>
      <c r="P175" s="193"/>
      <c r="Q175" s="158"/>
    </row>
    <row r="176" spans="1:19" ht="18" customHeight="1" x14ac:dyDescent="0.25">
      <c r="C176" s="195" t="s">
        <v>39</v>
      </c>
      <c r="D176" s="193"/>
      <c r="E176" s="193"/>
      <c r="F176" s="153">
        <v>609</v>
      </c>
      <c r="G176" s="161">
        <v>0</v>
      </c>
      <c r="H176" s="161">
        <v>0</v>
      </c>
      <c r="I176" s="162">
        <v>0</v>
      </c>
      <c r="J176" s="154">
        <v>0</v>
      </c>
      <c r="K176" s="168"/>
      <c r="L176" s="193"/>
      <c r="M176" s="193"/>
      <c r="N176" s="193"/>
      <c r="O176" s="214"/>
      <c r="P176" s="193"/>
      <c r="Q176" s="158"/>
    </row>
    <row r="177" spans="3:19" ht="18" customHeight="1" x14ac:dyDescent="0.25">
      <c r="C177" s="195" t="s">
        <v>68</v>
      </c>
      <c r="D177" s="193"/>
      <c r="E177" s="193"/>
      <c r="F177" s="153">
        <v>0</v>
      </c>
      <c r="G177" s="161">
        <v>0</v>
      </c>
      <c r="H177" s="161">
        <v>0</v>
      </c>
      <c r="I177" s="162">
        <v>0</v>
      </c>
      <c r="J177" s="154">
        <v>195</v>
      </c>
    </row>
    <row r="178" spans="3:19" ht="18" customHeight="1" x14ac:dyDescent="0.25">
      <c r="C178" s="228" t="s">
        <v>5</v>
      </c>
      <c r="D178" s="270"/>
      <c r="E178" s="270"/>
      <c r="F178" s="277">
        <v>757</v>
      </c>
      <c r="G178" s="278">
        <v>18</v>
      </c>
      <c r="H178" s="278">
        <v>0</v>
      </c>
      <c r="I178" s="279">
        <v>18</v>
      </c>
      <c r="J178" s="286">
        <v>357</v>
      </c>
      <c r="K178" s="168"/>
      <c r="L178" s="210"/>
      <c r="M178" s="210"/>
      <c r="N178" s="210"/>
      <c r="O178" s="210"/>
      <c r="P178" s="210"/>
      <c r="Q178" s="210"/>
    </row>
    <row r="179" spans="3:19" ht="18" customHeight="1" x14ac:dyDescent="0.35">
      <c r="C179" s="281" t="s">
        <v>50</v>
      </c>
      <c r="D179" s="281"/>
      <c r="E179" s="281"/>
      <c r="F179" s="282">
        <v>757</v>
      </c>
      <c r="G179" s="283">
        <v>18</v>
      </c>
      <c r="H179" s="283">
        <v>0</v>
      </c>
      <c r="I179" s="284">
        <v>18</v>
      </c>
      <c r="J179" s="299">
        <v>357</v>
      </c>
      <c r="K179" s="168"/>
      <c r="L179" s="230" t="s">
        <v>33</v>
      </c>
      <c r="M179" s="230"/>
      <c r="N179" s="230"/>
      <c r="O179" s="297"/>
      <c r="P179" s="298"/>
      <c r="Q179" s="291">
        <v>18</v>
      </c>
      <c r="S179" s="167"/>
    </row>
    <row r="180" spans="3:19" ht="18" customHeight="1" x14ac:dyDescent="0.25">
      <c r="C180" s="230" t="s">
        <v>52</v>
      </c>
      <c r="D180" s="230"/>
      <c r="E180" s="230"/>
      <c r="F180" s="282">
        <v>2832</v>
      </c>
      <c r="G180" s="291">
        <v>88</v>
      </c>
      <c r="H180" s="283">
        <v>0</v>
      </c>
      <c r="I180" s="284">
        <v>88</v>
      </c>
      <c r="J180" s="287">
        <v>916</v>
      </c>
      <c r="K180" s="168"/>
      <c r="L180" s="230" t="s">
        <v>34</v>
      </c>
      <c r="M180" s="230"/>
      <c r="N180" s="230"/>
      <c r="O180" s="297"/>
      <c r="P180" s="298"/>
      <c r="Q180" s="291">
        <v>88</v>
      </c>
    </row>
    <row r="181" spans="3:19" ht="18" customHeight="1" x14ac:dyDescent="0.25">
      <c r="D181" s="130"/>
      <c r="E181" s="130"/>
      <c r="F181" s="130"/>
      <c r="G181" s="130"/>
      <c r="H181" s="130"/>
      <c r="I181" s="130"/>
      <c r="J181" s="130"/>
    </row>
    <row r="182" spans="3:19" ht="18" customHeight="1" x14ac:dyDescent="0.25">
      <c r="C182" s="179" t="s">
        <v>81</v>
      </c>
      <c r="D182" s="179"/>
      <c r="E182" s="179"/>
      <c r="F182" s="179"/>
      <c r="G182" s="179"/>
      <c r="H182" s="179"/>
      <c r="I182" s="179"/>
      <c r="J182" s="179"/>
      <c r="K182" s="179"/>
    </row>
    <row r="183" spans="3:19" ht="18" customHeight="1" x14ac:dyDescent="0.25">
      <c r="C183" s="179" t="s">
        <v>73</v>
      </c>
      <c r="N183" s="345" t="s">
        <v>56</v>
      </c>
      <c r="O183" s="345"/>
      <c r="P183" s="345"/>
      <c r="Q183" s="189" t="s">
        <v>57</v>
      </c>
      <c r="R183" s="146"/>
    </row>
    <row r="184" spans="3:19" ht="18" customHeight="1" x14ac:dyDescent="0.25">
      <c r="C184" s="191" t="s">
        <v>72</v>
      </c>
      <c r="O184" s="345" t="s">
        <v>59</v>
      </c>
      <c r="P184" s="345"/>
      <c r="Q184" s="189" t="s">
        <v>58</v>
      </c>
    </row>
    <row r="187" spans="3:19" ht="18" customHeight="1" x14ac:dyDescent="0.25">
      <c r="C187" s="195"/>
      <c r="D187" s="193"/>
      <c r="E187" s="193"/>
      <c r="F187" s="304"/>
      <c r="G187" s="218"/>
      <c r="H187" s="218"/>
      <c r="I187" s="305"/>
      <c r="J187" s="312"/>
    </row>
    <row r="188" spans="3:19" ht="18" customHeight="1" x14ac:dyDescent="0.25">
      <c r="C188" s="195"/>
      <c r="D188" s="193"/>
      <c r="E188" s="193"/>
      <c r="F188" s="304"/>
      <c r="G188" s="218"/>
      <c r="H188" s="218"/>
      <c r="I188" s="305"/>
      <c r="J188" s="312"/>
    </row>
    <row r="189" spans="3:19" ht="18" customHeight="1" x14ac:dyDescent="0.25">
      <c r="C189" s="195"/>
      <c r="D189" s="193"/>
      <c r="E189" s="193"/>
      <c r="F189" s="304"/>
      <c r="G189" s="218"/>
      <c r="H189" s="218"/>
      <c r="I189" s="305"/>
      <c r="J189" s="312"/>
      <c r="L189" s="128"/>
    </row>
    <row r="190" spans="3:19" ht="18" customHeight="1" x14ac:dyDescent="0.25">
      <c r="C190" s="225"/>
      <c r="D190" s="262"/>
      <c r="E190" s="262"/>
      <c r="F190" s="295"/>
      <c r="G190" s="296"/>
      <c r="H190" s="296"/>
      <c r="I190" s="307"/>
      <c r="J190" s="311"/>
      <c r="K190" s="144"/>
      <c r="L190" s="128"/>
    </row>
    <row r="191" spans="3:19" ht="18" customHeight="1" x14ac:dyDescent="0.25">
      <c r="C191" s="195"/>
      <c r="D191" s="193"/>
      <c r="E191" s="193"/>
      <c r="F191" s="304"/>
      <c r="G191" s="218"/>
      <c r="H191" s="218"/>
      <c r="I191" s="305"/>
      <c r="J191" s="211"/>
      <c r="L191" s="128"/>
    </row>
    <row r="192" spans="3:19" ht="18" customHeight="1" x14ac:dyDescent="0.25">
      <c r="C192" s="195"/>
      <c r="D192" s="193"/>
      <c r="E192" s="193"/>
      <c r="F192" s="304"/>
      <c r="G192" s="218"/>
      <c r="H192" s="306"/>
      <c r="I192" s="305"/>
      <c r="J192" s="211"/>
      <c r="K192" s="145"/>
      <c r="L192" s="128"/>
    </row>
    <row r="193" spans="3:10" ht="18" customHeight="1" x14ac:dyDescent="0.25">
      <c r="C193" s="225"/>
      <c r="D193" s="262"/>
      <c r="E193" s="262"/>
      <c r="F193" s="295"/>
      <c r="G193" s="296"/>
      <c r="H193" s="296"/>
      <c r="I193" s="307"/>
      <c r="J193" s="301"/>
    </row>
    <row r="196" spans="3:10" ht="18" customHeight="1" x14ac:dyDescent="0.25">
      <c r="C196" s="225"/>
      <c r="D196" s="262"/>
      <c r="E196" s="262"/>
      <c r="F196" s="295"/>
      <c r="G196" s="310"/>
      <c r="H196" s="310"/>
      <c r="I196" s="307"/>
      <c r="J196" s="311"/>
    </row>
  </sheetData>
  <mergeCells count="13">
    <mergeCell ref="Q92:R92"/>
    <mergeCell ref="O93:P93"/>
    <mergeCell ref="L98:Q98"/>
    <mergeCell ref="N106:O108"/>
    <mergeCell ref="L27:Q27"/>
    <mergeCell ref="L69:N69"/>
    <mergeCell ref="O69:Q69"/>
    <mergeCell ref="N34:O36"/>
    <mergeCell ref="I43:J43"/>
    <mergeCell ref="N54:O56"/>
    <mergeCell ref="O184:P184"/>
    <mergeCell ref="N183:P183"/>
    <mergeCell ref="N92:P92"/>
  </mergeCells>
  <phoneticPr fontId="33" type="noConversion"/>
  <pageMargins left="7.874015748031496E-2" right="0" top="0" bottom="0" header="0" footer="0"/>
  <pageSetup paperSize="7" scale="42" fitToHeight="0" orientation="portrait" r:id="rId1"/>
  <headerFooter scaleWithDoc="0" alignWithMargins="0"/>
  <rowBreaks count="1" manualBreakCount="1">
    <brk id="93" max="16383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AY195"/>
  <sheetViews>
    <sheetView showGridLines="0" view="pageBreakPreview" zoomScale="53" zoomScaleNormal="70" zoomScaleSheetLayoutView="53" workbookViewId="0">
      <selection activeCell="S182" sqref="S182"/>
    </sheetView>
  </sheetViews>
  <sheetFormatPr defaultColWidth="12.54296875" defaultRowHeight="18" customHeight="1" x14ac:dyDescent="0.25"/>
  <cols>
    <col min="1" max="1" width="12.54296875" style="2"/>
    <col min="2" max="2" width="12.54296875" style="1" customWidth="1"/>
    <col min="3" max="8" width="12.54296875" style="1"/>
    <col min="9" max="9" width="12.54296875" style="1" customWidth="1"/>
    <col min="10" max="16" width="12.54296875" style="1"/>
    <col min="17" max="17" width="12.54296875" style="1" customWidth="1"/>
    <col min="18" max="20" width="12.54296875" style="1"/>
    <col min="52" max="16384" width="12.54296875" style="1"/>
  </cols>
  <sheetData>
    <row r="1" spans="1:20" ht="18" customHeight="1" thickBot="1" x14ac:dyDescent="0.3">
      <c r="B1" s="67" t="s">
        <v>60</v>
      </c>
      <c r="C1" s="66" t="e">
        <f>+IF($K$1="EN",#REF!,#REF!)</f>
        <v>#REF!</v>
      </c>
      <c r="D1" s="64" t="e">
        <f>RIGHT(CURPEN,2)</f>
        <v>#NAME?</v>
      </c>
      <c r="F1" s="67" t="s">
        <v>61</v>
      </c>
      <c r="G1" s="66" t="e">
        <f>+IF($K$1="EN",#REF!,#REF!)</f>
        <v>#REF!</v>
      </c>
      <c r="H1" s="65" t="e">
        <f>RIGHT(Cur_Year,2)</f>
        <v>#REF!</v>
      </c>
      <c r="I1" s="64" t="e">
        <f>LEFT(Cur_Year,2)</f>
        <v>#REF!</v>
      </c>
      <c r="K1" s="361" t="s">
        <v>0</v>
      </c>
    </row>
    <row r="2" spans="1:20" ht="18" customHeight="1" thickBot="1" x14ac:dyDescent="0.3">
      <c r="B2" s="67" t="s">
        <v>62</v>
      </c>
      <c r="C2" s="66" t="e">
        <f>+IF($K$1="EN",#REF!,#REF!)</f>
        <v>#REF!</v>
      </c>
      <c r="D2" s="64" t="e">
        <f>RIGHT(COMP,2)</f>
        <v>#NAME?</v>
      </c>
      <c r="F2" s="67" t="s">
        <v>63</v>
      </c>
      <c r="G2" s="66" t="e">
        <f>+IF($K$1="EN",#REF!,#REF!)</f>
        <v>#REF!</v>
      </c>
      <c r="H2" s="65" t="e">
        <f>RIGHT(COMPQ,2)</f>
        <v>#NAME?</v>
      </c>
      <c r="I2" s="64" t="e">
        <f>LEFT(COMPQ,2)</f>
        <v>#NAME?</v>
      </c>
      <c r="K2" s="362"/>
    </row>
    <row r="3" spans="1:20" ht="18" customHeight="1" thickBot="1" x14ac:dyDescent="0.3">
      <c r="B3" s="67" t="s">
        <v>64</v>
      </c>
      <c r="C3" s="68">
        <v>2020</v>
      </c>
      <c r="D3" s="64" t="e">
        <f>RIGHT(COMP,2)</f>
        <v>#NAME?</v>
      </c>
      <c r="F3" s="67" t="s">
        <v>65</v>
      </c>
      <c r="G3" s="66"/>
      <c r="H3" s="65"/>
      <c r="I3" s="64"/>
      <c r="K3" s="363"/>
    </row>
    <row r="5" spans="1:20" ht="18" customHeight="1" x14ac:dyDescent="0.25">
      <c r="H5" s="37"/>
      <c r="I5" s="37"/>
      <c r="J5" s="37"/>
    </row>
    <row r="6" spans="1:20" ht="18" customHeight="1" x14ac:dyDescent="0.25">
      <c r="A6" s="2">
        <v>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51" customHeight="1" x14ac:dyDescent="0.25">
      <c r="A7" s="2">
        <f t="shared" ref="A7:A70" si="0">A6+1</f>
        <v>2</v>
      </c>
      <c r="C7" s="34" t="e">
        <f>+IF($K$1="EN",#REF!,#REF!)</f>
        <v>#REF!</v>
      </c>
      <c r="D7" s="63"/>
      <c r="E7" s="63"/>
      <c r="F7" s="63"/>
      <c r="G7" s="63"/>
      <c r="I7" s="34"/>
      <c r="L7" s="33"/>
    </row>
    <row r="8" spans="1:20" ht="21" customHeight="1" x14ac:dyDescent="0.25">
      <c r="A8" s="2">
        <f t="shared" si="0"/>
        <v>3</v>
      </c>
      <c r="C8" s="32" t="e">
        <f>+IF($K$1="EN",#REF!,#REF!)</f>
        <v>#REF!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20" ht="18" customHeight="1" x14ac:dyDescent="0.25">
      <c r="A9" s="2">
        <f t="shared" si="0"/>
        <v>4</v>
      </c>
    </row>
    <row r="10" spans="1:20" ht="24.75" customHeight="1" thickBot="1" x14ac:dyDescent="0.55000000000000004">
      <c r="A10" s="2">
        <f t="shared" si="0"/>
        <v>5</v>
      </c>
      <c r="C10" s="17" t="e">
        <f>+IF($K$1="EN",#REF!,#REF!)</f>
        <v>#REF!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0" ht="18" customHeight="1" x14ac:dyDescent="0.25">
      <c r="A11" s="2">
        <f t="shared" si="0"/>
        <v>6</v>
      </c>
      <c r="C11" s="3"/>
    </row>
    <row r="12" spans="1:20" ht="18" customHeight="1" x14ac:dyDescent="0.25">
      <c r="A12" s="2">
        <f t="shared" si="0"/>
        <v>7</v>
      </c>
      <c r="C12" s="3"/>
    </row>
    <row r="13" spans="1:20" ht="18" customHeight="1" x14ac:dyDescent="0.25">
      <c r="A13" s="2">
        <f t="shared" si="0"/>
        <v>8</v>
      </c>
      <c r="C13" s="3"/>
    </row>
    <row r="14" spans="1:20" ht="18" customHeight="1" x14ac:dyDescent="0.25">
      <c r="A14" s="2">
        <f t="shared" si="0"/>
        <v>9</v>
      </c>
      <c r="C14" s="3"/>
    </row>
    <row r="15" spans="1:20" ht="18" customHeight="1" x14ac:dyDescent="0.25">
      <c r="A15" s="2">
        <f t="shared" si="0"/>
        <v>10</v>
      </c>
      <c r="C15" s="3"/>
      <c r="T15" s="35"/>
    </row>
    <row r="16" spans="1:20" ht="18" customHeight="1" x14ac:dyDescent="0.25">
      <c r="A16" s="2">
        <f t="shared" si="0"/>
        <v>11</v>
      </c>
      <c r="C16" s="3"/>
      <c r="T16" s="35"/>
    </row>
    <row r="17" spans="1:20" ht="18" customHeight="1" x14ac:dyDescent="0.25">
      <c r="A17" s="2">
        <f t="shared" si="0"/>
        <v>12</v>
      </c>
      <c r="C17" s="3"/>
      <c r="T17" s="35"/>
    </row>
    <row r="18" spans="1:20" ht="18" customHeight="1" x14ac:dyDescent="0.25">
      <c r="A18" s="2">
        <f t="shared" si="0"/>
        <v>13</v>
      </c>
      <c r="C18" s="3"/>
      <c r="T18" s="35"/>
    </row>
    <row r="19" spans="1:20" ht="18" customHeight="1" x14ac:dyDescent="0.25">
      <c r="A19" s="2">
        <f t="shared" si="0"/>
        <v>14</v>
      </c>
      <c r="C19" s="3"/>
      <c r="T19" s="35"/>
    </row>
    <row r="20" spans="1:20" ht="18" customHeight="1" x14ac:dyDescent="0.25">
      <c r="A20" s="2">
        <f t="shared" si="0"/>
        <v>15</v>
      </c>
      <c r="C20" s="3"/>
      <c r="T20" s="35"/>
    </row>
    <row r="21" spans="1:20" ht="18" customHeight="1" x14ac:dyDescent="0.25">
      <c r="A21" s="2">
        <f t="shared" si="0"/>
        <v>16</v>
      </c>
      <c r="C21" s="3"/>
      <c r="T21" s="35"/>
    </row>
    <row r="22" spans="1:20" ht="18" customHeight="1" x14ac:dyDescent="0.25">
      <c r="A22" s="2">
        <f t="shared" si="0"/>
        <v>17</v>
      </c>
      <c r="C22" s="3"/>
      <c r="T22" s="35"/>
    </row>
    <row r="23" spans="1:20" ht="18" customHeight="1" x14ac:dyDescent="0.25">
      <c r="A23" s="2">
        <f t="shared" si="0"/>
        <v>18</v>
      </c>
      <c r="C23" s="3"/>
      <c r="T23" s="35"/>
    </row>
    <row r="24" spans="1:20" ht="18" customHeight="1" x14ac:dyDescent="0.25">
      <c r="A24" s="2">
        <f t="shared" si="0"/>
        <v>19</v>
      </c>
      <c r="C24" s="3"/>
      <c r="T24" s="35"/>
    </row>
    <row r="25" spans="1:20" ht="18" customHeight="1" x14ac:dyDescent="0.25">
      <c r="A25" s="2">
        <f t="shared" si="0"/>
        <v>20</v>
      </c>
      <c r="C25" s="3"/>
      <c r="T25" s="35"/>
    </row>
    <row r="26" spans="1:20" ht="18" customHeight="1" x14ac:dyDescent="0.25">
      <c r="A26" s="2">
        <f t="shared" si="0"/>
        <v>21</v>
      </c>
      <c r="T26" s="35"/>
    </row>
    <row r="27" spans="1:20" ht="18" customHeight="1" x14ac:dyDescent="0.25">
      <c r="A27" s="2">
        <f t="shared" si="0"/>
        <v>22</v>
      </c>
      <c r="T27" s="35"/>
    </row>
    <row r="28" spans="1:20" ht="24.75" customHeight="1" thickBot="1" x14ac:dyDescent="0.55000000000000004">
      <c r="A28" s="2">
        <f t="shared" si="0"/>
        <v>23</v>
      </c>
      <c r="C28" s="19" t="e">
        <f>+IF($K$1="EN",#REF!,#REF!)</f>
        <v>#REF!</v>
      </c>
      <c r="D28" s="30"/>
      <c r="E28" s="30"/>
      <c r="F28" s="30"/>
      <c r="G28" s="30"/>
      <c r="H28" s="30"/>
      <c r="I28" s="30"/>
      <c r="J28" s="30"/>
      <c r="L28" s="364" t="e">
        <f>+IF($K$1="EN",#REF!,#REF!)</f>
        <v>#REF!</v>
      </c>
      <c r="M28" s="364"/>
      <c r="N28" s="364"/>
      <c r="O28" s="364"/>
      <c r="P28" s="364"/>
      <c r="Q28" s="364"/>
      <c r="T28" s="35"/>
    </row>
    <row r="29" spans="1:20" ht="18" customHeight="1" x14ac:dyDescent="0.25">
      <c r="A29" s="2">
        <f t="shared" si="0"/>
        <v>24</v>
      </c>
      <c r="T29" s="35"/>
    </row>
    <row r="30" spans="1:20" ht="18" customHeight="1" x14ac:dyDescent="0.25">
      <c r="A30" s="2">
        <f t="shared" si="0"/>
        <v>25</v>
      </c>
      <c r="D30" s="35"/>
      <c r="G30" s="368">
        <v>2021</v>
      </c>
      <c r="H30" s="368"/>
      <c r="I30" s="368"/>
      <c r="T30" s="35"/>
    </row>
    <row r="31" spans="1:20" ht="18" customHeight="1" x14ac:dyDescent="0.25">
      <c r="A31" s="2">
        <f t="shared" si="0"/>
        <v>26</v>
      </c>
      <c r="C31" s="62" t="e">
        <f>+IF($K$1="EN",#REF!,#REF!)</f>
        <v>#REF!</v>
      </c>
      <c r="D31" s="15"/>
      <c r="E31" s="110" t="e">
        <f>+CURPEN</f>
        <v>#NAME?</v>
      </c>
      <c r="F31" s="116" t="s">
        <v>4</v>
      </c>
      <c r="G31" s="27" t="e">
        <f>+IF($K$1="EN",#REF!,#REF!)</f>
        <v>#REF!</v>
      </c>
      <c r="H31" s="27" t="e">
        <f>+IF($K$1="EN",#REF!,#REF!)</f>
        <v>#REF!</v>
      </c>
      <c r="I31" s="107" t="s">
        <v>1</v>
      </c>
      <c r="J31" s="27" t="e">
        <f>+IF($K$1="EN",#REF!,#REF!)</f>
        <v>#REF!</v>
      </c>
      <c r="T31" s="35"/>
    </row>
    <row r="32" spans="1:20" ht="18" customHeight="1" x14ac:dyDescent="0.25">
      <c r="A32" s="2">
        <f t="shared" si="0"/>
        <v>27</v>
      </c>
      <c r="E32" s="86"/>
      <c r="F32" s="100"/>
      <c r="G32" s="60"/>
      <c r="H32" s="60"/>
      <c r="I32" s="94"/>
      <c r="J32" s="84"/>
      <c r="T32" s="35"/>
    </row>
    <row r="33" spans="1:51" ht="18" customHeight="1" x14ac:dyDescent="0.25">
      <c r="A33" s="2">
        <f t="shared" si="0"/>
        <v>28</v>
      </c>
      <c r="C33" s="61" t="e">
        <f>+IF($K$1="EN",#REF!,#REF!)</f>
        <v>#REF!</v>
      </c>
      <c r="D33" s="3"/>
      <c r="E33" s="86"/>
      <c r="F33" s="100"/>
      <c r="G33" s="69"/>
      <c r="H33" s="69"/>
      <c r="I33" s="95"/>
      <c r="J33" s="85"/>
      <c r="T33" s="35"/>
    </row>
    <row r="34" spans="1:51" ht="18" customHeight="1" x14ac:dyDescent="0.25">
      <c r="A34" s="2">
        <f t="shared" si="0"/>
        <v>29</v>
      </c>
      <c r="E34" s="86"/>
      <c r="F34" s="101"/>
      <c r="G34" s="70"/>
      <c r="H34" s="70"/>
      <c r="I34" s="96"/>
      <c r="J34" s="84"/>
      <c r="T34" s="35"/>
    </row>
    <row r="35" spans="1:51" ht="18" customHeight="1" x14ac:dyDescent="0.25">
      <c r="A35" s="2">
        <f t="shared" si="0"/>
        <v>30</v>
      </c>
      <c r="C35" s="61" t="e">
        <f>+IF($K$1="EN",#REF!,#REF!)</f>
        <v>#REF!</v>
      </c>
      <c r="D35" s="3"/>
      <c r="E35" s="86"/>
      <c r="F35" s="100"/>
      <c r="G35" s="69"/>
      <c r="H35" s="69"/>
      <c r="I35" s="95"/>
      <c r="J35" s="85"/>
      <c r="N35" s="360" t="str">
        <f>ROUND(E41/1000,1)&amp;" GW"</f>
        <v>0 GW</v>
      </c>
      <c r="O35" s="360"/>
      <c r="P35" s="29"/>
      <c r="T35" s="35"/>
    </row>
    <row r="36" spans="1:51" ht="18" customHeight="1" x14ac:dyDescent="0.25">
      <c r="A36" s="2">
        <f t="shared" si="0"/>
        <v>31</v>
      </c>
      <c r="E36" s="86"/>
      <c r="F36" s="101"/>
      <c r="G36" s="70"/>
      <c r="H36" s="70"/>
      <c r="I36" s="96"/>
      <c r="J36" s="84"/>
      <c r="N36" s="360"/>
      <c r="O36" s="360"/>
      <c r="P36" s="29"/>
      <c r="T36" s="35"/>
    </row>
    <row r="37" spans="1:51" ht="18" customHeight="1" x14ac:dyDescent="0.25">
      <c r="A37" s="2">
        <f t="shared" si="0"/>
        <v>32</v>
      </c>
      <c r="C37" s="61" t="e">
        <f>+IF($K$1="EN",#REF!,#REF!)</f>
        <v>#REF!</v>
      </c>
      <c r="D37" s="3"/>
      <c r="E37" s="86"/>
      <c r="F37" s="100"/>
      <c r="G37" s="69"/>
      <c r="H37" s="69"/>
      <c r="I37" s="95"/>
      <c r="J37" s="85"/>
      <c r="T37" s="35"/>
    </row>
    <row r="38" spans="1:51" ht="18" customHeight="1" x14ac:dyDescent="0.25">
      <c r="A38" s="2">
        <f t="shared" si="0"/>
        <v>33</v>
      </c>
      <c r="E38" s="86"/>
      <c r="F38" s="101"/>
      <c r="G38" s="70"/>
      <c r="H38" s="70"/>
      <c r="I38" s="96"/>
      <c r="J38" s="84"/>
    </row>
    <row r="39" spans="1:51" ht="18" customHeight="1" x14ac:dyDescent="0.25">
      <c r="A39" s="2">
        <f t="shared" si="0"/>
        <v>34</v>
      </c>
      <c r="C39" s="61" t="e">
        <f>+IF($K$1="EN",#REF!,#REF!)</f>
        <v>#REF!</v>
      </c>
      <c r="D39" s="3"/>
      <c r="E39" s="86"/>
      <c r="F39" s="100"/>
      <c r="G39" s="69"/>
      <c r="H39" s="69"/>
      <c r="I39" s="95"/>
      <c r="J39" s="85"/>
    </row>
    <row r="40" spans="1:51" ht="18" customHeight="1" x14ac:dyDescent="0.25">
      <c r="A40" s="2">
        <f t="shared" si="0"/>
        <v>35</v>
      </c>
      <c r="B40" s="36"/>
      <c r="E40" s="86"/>
      <c r="F40" s="101"/>
      <c r="G40" s="70"/>
      <c r="H40" s="70"/>
      <c r="I40" s="96"/>
      <c r="J40" s="84"/>
    </row>
    <row r="41" spans="1:51" ht="18" customHeight="1" x14ac:dyDescent="0.25">
      <c r="A41" s="2">
        <f t="shared" si="0"/>
        <v>36</v>
      </c>
      <c r="B41" s="36"/>
      <c r="C41" s="9" t="e">
        <f>+IF($K$1="EN",#REF!,#REF!)</f>
        <v>#REF!</v>
      </c>
      <c r="D41" s="9"/>
      <c r="E41" s="87" t="b">
        <f>ROUND(EN!F34,2)=ROUND(SUM(EN!F30:F33),2)</f>
        <v>0</v>
      </c>
      <c r="F41" s="102" t="e">
        <f>ROUND(EN!#REF!,2)=ROUND(SUM(EN!#REF!),2)</f>
        <v>#REF!</v>
      </c>
      <c r="G41" s="71" t="b">
        <f>ROUND(EN!H34,2)=ROUND(SUM(EN!H30:H33),2)</f>
        <v>1</v>
      </c>
      <c r="H41" s="71" t="b">
        <f>ROUND(EN!I34,2)=ROUND(SUM(EN!I30:I33),2)</f>
        <v>1</v>
      </c>
      <c r="I41" s="108" t="b">
        <f>ROUND(EN!J34,1)=ROUND(SUM(EN!J30:J33),1)</f>
        <v>1</v>
      </c>
      <c r="J41" s="109" t="e">
        <f>ROUND(EN!#REF!,2)=ROUND(SUM(EN!#REF!),2)</f>
        <v>#REF!</v>
      </c>
      <c r="S41" s="115" t="s">
        <v>66</v>
      </c>
    </row>
    <row r="42" spans="1:51" ht="18" customHeight="1" x14ac:dyDescent="0.25">
      <c r="A42" s="2">
        <f t="shared" si="0"/>
        <v>37</v>
      </c>
      <c r="B42" s="36"/>
      <c r="F42" s="89"/>
      <c r="I42" s="41"/>
    </row>
    <row r="43" spans="1:51" s="35" customFormat="1" ht="18" customHeight="1" x14ac:dyDescent="0.25">
      <c r="A43" s="2">
        <f t="shared" si="0"/>
        <v>38</v>
      </c>
      <c r="C43" s="1"/>
      <c r="D43" s="1"/>
      <c r="E43" s="1"/>
      <c r="F43" s="89"/>
      <c r="G43" s="1"/>
      <c r="H43" s="1"/>
      <c r="I43" s="93"/>
      <c r="J43" s="1"/>
      <c r="K43" s="1"/>
      <c r="L43" s="1"/>
      <c r="M43" s="1"/>
      <c r="N43" s="1"/>
      <c r="O43" s="1"/>
      <c r="P43" s="1"/>
      <c r="Q43" s="1"/>
      <c r="T43" s="1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35" customFormat="1" ht="18" customHeight="1" x14ac:dyDescent="0.25">
      <c r="A44" s="2">
        <f t="shared" si="0"/>
        <v>39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T44" s="1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s="35" customFormat="1" ht="18" customHeight="1" x14ac:dyDescent="0.25">
      <c r="A45" s="2">
        <f t="shared" si="0"/>
        <v>40</v>
      </c>
      <c r="K45" s="1"/>
      <c r="T45" s="1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s="35" customFormat="1" ht="18" customHeight="1" x14ac:dyDescent="0.25">
      <c r="A46" s="2">
        <f t="shared" si="0"/>
        <v>41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T46" s="1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s="35" customFormat="1" ht="24.75" customHeight="1" thickBot="1" x14ac:dyDescent="0.55000000000000004">
      <c r="A47" s="2">
        <f t="shared" si="0"/>
        <v>42</v>
      </c>
      <c r="C47" s="19" t="e">
        <f>+IF($K$1="EN",#REF!,#REF!)</f>
        <v>#REF!</v>
      </c>
      <c r="D47" s="30"/>
      <c r="E47" s="30"/>
      <c r="F47" s="30"/>
      <c r="G47" s="30"/>
      <c r="H47" s="30"/>
      <c r="I47" s="30"/>
      <c r="J47" s="30"/>
      <c r="K47" s="1"/>
      <c r="L47" s="364" t="e">
        <f>+IF($K$1="EN",#REF!,#REF!)</f>
        <v>#REF!</v>
      </c>
      <c r="M47" s="364"/>
      <c r="N47" s="364"/>
      <c r="O47" s="364"/>
      <c r="P47" s="364"/>
      <c r="Q47" s="364"/>
      <c r="T47" s="1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s="35" customFormat="1" ht="18" customHeight="1" x14ac:dyDescent="0.25">
      <c r="A48" s="2">
        <f t="shared" si="0"/>
        <v>43</v>
      </c>
      <c r="K48" s="1"/>
      <c r="L48" s="1"/>
      <c r="M48" s="1"/>
      <c r="N48" s="1"/>
      <c r="O48" s="1"/>
      <c r="P48" s="1"/>
      <c r="Q48" s="1"/>
      <c r="T48" s="1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35" customFormat="1" ht="18" customHeight="1" x14ac:dyDescent="0.25">
      <c r="A49" s="2">
        <f t="shared" si="0"/>
        <v>44</v>
      </c>
      <c r="C49" s="44" t="e">
        <f>+IF($K$1="EN",#REF!,#REF!)</f>
        <v>#REF!</v>
      </c>
      <c r="D49" s="15"/>
      <c r="E49" s="15"/>
      <c r="F49" s="15"/>
      <c r="G49" s="15"/>
      <c r="H49" s="26" t="e">
        <f>+CURPEN</f>
        <v>#NAME?</v>
      </c>
      <c r="I49" s="43" t="e">
        <f>+COMP</f>
        <v>#NAME?</v>
      </c>
      <c r="J49" s="42" t="s">
        <v>4</v>
      </c>
      <c r="K49" s="1"/>
      <c r="L49" s="1"/>
      <c r="M49" s="1"/>
      <c r="N49" s="1"/>
      <c r="O49" s="1"/>
      <c r="P49" s="1"/>
      <c r="Q49" s="1"/>
      <c r="T49" s="1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35" customFormat="1" ht="18" customHeight="1" x14ac:dyDescent="0.25">
      <c r="A50" s="2">
        <f t="shared" si="0"/>
        <v>45</v>
      </c>
      <c r="C50" s="13" t="e">
        <f>+IF($K$1="EN",#REF!,#REF!)</f>
        <v>#REF!</v>
      </c>
      <c r="D50" s="51"/>
      <c r="E50" s="51"/>
      <c r="F50" s="51"/>
      <c r="G50" s="51"/>
      <c r="H50" s="59"/>
      <c r="I50" s="23"/>
      <c r="J50" s="58"/>
      <c r="K50" s="1"/>
      <c r="L50" s="1"/>
      <c r="M50" s="1"/>
      <c r="N50" s="1"/>
      <c r="O50" s="1"/>
      <c r="P50" s="1"/>
      <c r="Q50" s="1"/>
      <c r="T50" s="1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35" customFormat="1" ht="18" customHeight="1" x14ac:dyDescent="0.25">
      <c r="A51" s="2">
        <f t="shared" si="0"/>
        <v>46</v>
      </c>
      <c r="C51" s="13" t="e">
        <f>+IF($K$1="EN",#REF!,#REF!)</f>
        <v>#REF!</v>
      </c>
      <c r="D51" s="51"/>
      <c r="E51" s="51"/>
      <c r="F51" s="51"/>
      <c r="G51" s="51"/>
      <c r="H51" s="59"/>
      <c r="I51" s="23"/>
      <c r="J51" s="58"/>
      <c r="K51" s="1"/>
      <c r="L51" s="1"/>
      <c r="M51" s="1"/>
      <c r="N51" s="1"/>
      <c r="O51" s="1"/>
      <c r="P51" s="1"/>
      <c r="Q51" s="1"/>
      <c r="T51" s="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35" customFormat="1" ht="18" customHeight="1" x14ac:dyDescent="0.25">
      <c r="A52" s="2">
        <f t="shared" si="0"/>
        <v>47</v>
      </c>
      <c r="C52" s="13" t="e">
        <f>+IF($K$1="EN",#REF!,#REF!)</f>
        <v>#REF!</v>
      </c>
      <c r="D52" s="51"/>
      <c r="E52" s="51"/>
      <c r="F52" s="51"/>
      <c r="G52" s="51"/>
      <c r="H52" s="59"/>
      <c r="I52" s="23"/>
      <c r="J52" s="58"/>
      <c r="K52" s="1"/>
      <c r="L52" s="1"/>
      <c r="M52" s="1"/>
      <c r="P52" s="1"/>
      <c r="Q52" s="1"/>
      <c r="T52" s="1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35" customFormat="1" ht="18" customHeight="1" x14ac:dyDescent="0.25">
      <c r="A53" s="2">
        <f t="shared" si="0"/>
        <v>48</v>
      </c>
      <c r="C53" s="12" t="e">
        <f>+IF($K$1="EN",#REF!,#REF!)</f>
        <v>#REF!</v>
      </c>
      <c r="D53" s="12"/>
      <c r="E53" s="12"/>
      <c r="F53" s="12"/>
      <c r="G53" s="12"/>
      <c r="H53" s="57" t="b">
        <f>ROUND(EN!H52,2)=ROUND(SUM(EN!H46:H51),2)</f>
        <v>0</v>
      </c>
      <c r="I53" s="56" t="b">
        <f>ROUND(EN!I52,2)=ROUND(SUM(EN!I46:I51),2)</f>
        <v>0</v>
      </c>
      <c r="J53" s="55"/>
      <c r="K53" s="1"/>
      <c r="L53" s="1"/>
      <c r="M53" s="1"/>
      <c r="P53" s="1"/>
      <c r="Q53" s="1"/>
      <c r="S53" s="115" t="s">
        <v>66</v>
      </c>
      <c r="T53" s="1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35" customFormat="1" ht="18" customHeight="1" x14ac:dyDescent="0.25">
      <c r="A54" s="2">
        <f t="shared" si="0"/>
        <v>49</v>
      </c>
      <c r="C54" s="13" t="e">
        <f>+IF($K$1="EN",#REF!,#REF!)</f>
        <v>#REF!</v>
      </c>
      <c r="D54" s="51"/>
      <c r="E54" s="51"/>
      <c r="F54" s="51"/>
      <c r="G54" s="51"/>
      <c r="H54" s="59"/>
      <c r="I54" s="23"/>
      <c r="J54" s="58"/>
      <c r="K54" s="1"/>
      <c r="L54" s="1"/>
      <c r="M54" s="1"/>
      <c r="N54" s="360" t="e">
        <f>ROUND(H62/1000,1)&amp;" TWh"</f>
        <v>#REF!</v>
      </c>
      <c r="O54" s="360"/>
      <c r="P54" s="29"/>
      <c r="T54" s="1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35" customFormat="1" ht="18" customHeight="1" x14ac:dyDescent="0.25">
      <c r="A55" s="2">
        <f t="shared" si="0"/>
        <v>50</v>
      </c>
      <c r="C55" s="13" t="e">
        <f>+IF($K$1="EN",#REF!,#REF!)</f>
        <v>#REF!</v>
      </c>
      <c r="D55" s="1"/>
      <c r="E55" s="1"/>
      <c r="F55" s="1"/>
      <c r="G55" s="1"/>
      <c r="H55" s="59"/>
      <c r="I55" s="23"/>
      <c r="J55" s="58"/>
      <c r="K55" s="1"/>
      <c r="L55" s="1"/>
      <c r="M55" s="1"/>
      <c r="N55" s="360"/>
      <c r="O55" s="360"/>
      <c r="P55" s="29"/>
      <c r="T55" s="1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35" customFormat="1" ht="18" customHeight="1" x14ac:dyDescent="0.25">
      <c r="A56" s="2">
        <f t="shared" si="0"/>
        <v>51</v>
      </c>
      <c r="C56" s="13" t="e">
        <f>+IF($K$1="EN",#REF!,#REF!)</f>
        <v>#REF!</v>
      </c>
      <c r="D56" s="1"/>
      <c r="E56" s="1"/>
      <c r="F56" s="1"/>
      <c r="G56" s="1"/>
      <c r="H56" s="59"/>
      <c r="I56" s="23"/>
      <c r="J56" s="58"/>
      <c r="K56" s="1"/>
      <c r="L56" s="1"/>
      <c r="M56" s="1"/>
      <c r="P56" s="1"/>
      <c r="Q56" s="1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35" customFormat="1" ht="18" customHeight="1" x14ac:dyDescent="0.25">
      <c r="A57" s="2">
        <f t="shared" si="0"/>
        <v>52</v>
      </c>
      <c r="C57" s="12" t="e">
        <f>+IF($K$1="EN",#REF!,#REF!)</f>
        <v>#REF!</v>
      </c>
      <c r="D57" s="11"/>
      <c r="E57" s="11"/>
      <c r="F57" s="11"/>
      <c r="G57" s="11"/>
      <c r="H57" s="57" t="b">
        <f>ROUND(EN!H55,2)=ROUND(SUM(EN!H53:H54),2)</f>
        <v>0</v>
      </c>
      <c r="I57" s="56" t="b">
        <f>ROUND(EN!I55,2)=ROUND(SUM(EN!I53:I54),2)</f>
        <v>0</v>
      </c>
      <c r="J57" s="55"/>
      <c r="K57" s="1"/>
      <c r="L57" s="1"/>
      <c r="M57" s="1"/>
      <c r="N57" s="1"/>
      <c r="O57" s="1"/>
      <c r="P57" s="1"/>
      <c r="Q57" s="1"/>
      <c r="S57" s="115" t="s">
        <v>66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35" customFormat="1" ht="18" customHeight="1" x14ac:dyDescent="0.25">
      <c r="A58" s="2">
        <f t="shared" si="0"/>
        <v>53</v>
      </c>
      <c r="C58" s="13" t="e">
        <f>+IF($K$1="EN",#REF!,#REF!)</f>
        <v>#REF!</v>
      </c>
      <c r="D58" s="1"/>
      <c r="E58" s="1"/>
      <c r="F58" s="1"/>
      <c r="G58" s="1"/>
      <c r="H58" s="59"/>
      <c r="I58" s="23"/>
      <c r="J58" s="58"/>
      <c r="K58" s="1"/>
      <c r="L58" s="1"/>
      <c r="M58" s="1"/>
      <c r="N58" s="1"/>
      <c r="O58" s="1"/>
      <c r="P58" s="1"/>
      <c r="Q58" s="1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35" customFormat="1" ht="18" customHeight="1" x14ac:dyDescent="0.25">
      <c r="A59" s="2">
        <f t="shared" si="0"/>
        <v>54</v>
      </c>
      <c r="C59" s="12" t="e">
        <f>+IF($K$1="EN",#REF!,#REF!)</f>
        <v>#REF!</v>
      </c>
      <c r="D59" s="12"/>
      <c r="E59" s="12"/>
      <c r="F59" s="12"/>
      <c r="G59" s="12"/>
      <c r="H59" s="57" t="e">
        <f>ROUND(EN!H56,2)=ROUND(SUM(EN!#REF!),2)</f>
        <v>#REF!</v>
      </c>
      <c r="I59" s="56" t="e">
        <f>ROUND(EN!I56,2)=ROUND(SUM(EN!#REF!),2)</f>
        <v>#REF!</v>
      </c>
      <c r="J59" s="55"/>
      <c r="K59" s="1"/>
      <c r="L59" s="1"/>
      <c r="M59" s="1"/>
      <c r="N59" s="1"/>
      <c r="O59" s="1"/>
      <c r="P59" s="1"/>
      <c r="Q59" s="1"/>
      <c r="S59" s="115" t="s">
        <v>66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35" customFormat="1" ht="18" customHeight="1" x14ac:dyDescent="0.25">
      <c r="A60" s="2">
        <f t="shared" si="0"/>
        <v>55</v>
      </c>
      <c r="H60" s="59"/>
      <c r="K60" s="1"/>
      <c r="L60" s="1"/>
      <c r="M60" s="1"/>
      <c r="N60" s="1"/>
      <c r="O60" s="1"/>
      <c r="P60" s="1"/>
      <c r="Q60" s="1"/>
      <c r="S60" s="115" t="s">
        <v>66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35" customFormat="1" ht="18" customHeight="1" x14ac:dyDescent="0.25">
      <c r="A61" s="2">
        <f t="shared" si="0"/>
        <v>56</v>
      </c>
      <c r="C61" s="12" t="e">
        <f>+IF($K$1="EN",#REF!,#REF!)</f>
        <v>#REF!</v>
      </c>
      <c r="D61" s="12"/>
      <c r="E61" s="12"/>
      <c r="F61" s="12"/>
      <c r="G61" s="12"/>
      <c r="H61" s="57" t="e">
        <f>ROUND(EN!#REF!,2)=ROUND(SUM(EN!#REF!),2)</f>
        <v>#REF!</v>
      </c>
      <c r="I61" s="56" t="e">
        <f>ROUND(EN!#REF!,2)=ROUND(SUM(EN!#REF!),2)</f>
        <v>#REF!</v>
      </c>
      <c r="J61" s="55"/>
      <c r="K61" s="1"/>
      <c r="L61" s="1"/>
      <c r="M61" s="1"/>
      <c r="N61" s="1"/>
      <c r="O61" s="1"/>
      <c r="P61" s="1"/>
      <c r="Q61" s="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35" customFormat="1" ht="18" customHeight="1" x14ac:dyDescent="0.25">
      <c r="A62" s="2">
        <f t="shared" si="0"/>
        <v>57</v>
      </c>
      <c r="C62" s="10" t="e">
        <f>+IF($K$1="EN",#REF!,#REF!)</f>
        <v>#REF!</v>
      </c>
      <c r="D62" s="10"/>
      <c r="E62" s="10"/>
      <c r="F62" s="10"/>
      <c r="G62" s="10"/>
      <c r="H62" s="54" t="e">
        <f>ROUND(EN!H61,2)=ROUND(EN!H52+EN!H55+EN!H56+EN!#REF!,2)</f>
        <v>#REF!</v>
      </c>
      <c r="I62" s="53" t="b">
        <f>ROUND(EN!I61,2)=ROUND(EN!I52+EN!I55+EN!I56,2)</f>
        <v>0</v>
      </c>
      <c r="J62" s="52"/>
      <c r="K62" s="1"/>
      <c r="L62" s="1"/>
      <c r="M62" s="1"/>
      <c r="N62" s="1"/>
      <c r="O62" s="1"/>
      <c r="P62" s="1"/>
      <c r="Q62" s="1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35" customFormat="1" ht="18" customHeight="1" x14ac:dyDescent="0.25">
      <c r="A63" s="2">
        <f t="shared" si="0"/>
        <v>58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35" customFormat="1" ht="18" customHeight="1" x14ac:dyDescent="0.25">
      <c r="A64" s="2">
        <f t="shared" si="0"/>
        <v>59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35" customFormat="1" ht="18" customHeight="1" x14ac:dyDescent="0.25">
      <c r="A65" s="2">
        <f t="shared" si="0"/>
        <v>60</v>
      </c>
      <c r="K65" s="1"/>
      <c r="L65" s="1"/>
      <c r="M65" s="1"/>
      <c r="N65" s="1"/>
      <c r="O65" s="1"/>
      <c r="P65" s="1"/>
      <c r="Q65" s="1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35" customFormat="1" ht="24.75" customHeight="1" thickBot="1" x14ac:dyDescent="0.55000000000000004">
      <c r="A66" s="2">
        <f t="shared" si="0"/>
        <v>61</v>
      </c>
      <c r="C66" s="19" t="e">
        <f>+IF($K$1="EN",#REF!,#REF!)</f>
        <v>#REF!</v>
      </c>
      <c r="D66" s="30"/>
      <c r="E66" s="30"/>
      <c r="F66" s="30"/>
      <c r="G66" s="30"/>
      <c r="H66" s="30"/>
      <c r="I66" s="30"/>
      <c r="J66" s="30"/>
      <c r="K66" s="1"/>
      <c r="L66" s="365" t="e">
        <f>C68</f>
        <v>#REF!</v>
      </c>
      <c r="M66" s="365"/>
      <c r="N66" s="366"/>
      <c r="O66" s="367" t="e">
        <f>+IF($K$1="EN",#REF!,#REF!)</f>
        <v>#REF!</v>
      </c>
      <c r="P66" s="365"/>
      <c r="Q66" s="365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35" customFormat="1" ht="18" customHeight="1" x14ac:dyDescent="0.25">
      <c r="A67" s="2">
        <f t="shared" si="0"/>
        <v>62</v>
      </c>
      <c r="B67" s="9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35" customFormat="1" ht="18" customHeight="1" x14ac:dyDescent="0.25">
      <c r="A68" s="2">
        <f t="shared" si="0"/>
        <v>63</v>
      </c>
      <c r="B68" s="91"/>
      <c r="C68" s="44" t="e">
        <f>+IF($K$1="EN",#REF!,#REF!)</f>
        <v>#REF!</v>
      </c>
      <c r="D68" s="15"/>
      <c r="E68" s="15"/>
      <c r="F68" s="15"/>
      <c r="G68" s="15"/>
      <c r="H68" s="26" t="e">
        <f>+CURPEN</f>
        <v>#NAME?</v>
      </c>
      <c r="I68" s="43" t="e">
        <f>+COMP</f>
        <v>#NAME?</v>
      </c>
      <c r="J68" s="42" t="s">
        <v>4</v>
      </c>
      <c r="K68" s="1"/>
      <c r="L68" s="45"/>
      <c r="M68" s="1"/>
      <c r="N68" s="1"/>
      <c r="O68" s="1"/>
      <c r="P68" s="1"/>
      <c r="Q68" s="1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35" customFormat="1" ht="18" customHeight="1" x14ac:dyDescent="0.25">
      <c r="A69" s="2">
        <f t="shared" si="0"/>
        <v>64</v>
      </c>
      <c r="B69" s="91"/>
      <c r="C69" s="13" t="e">
        <f>+IF($K$1="EN",#REF!,#REF!)</f>
        <v>#REF!</v>
      </c>
      <c r="D69" s="51"/>
      <c r="E69" s="51"/>
      <c r="F69" s="51"/>
      <c r="G69" s="51"/>
      <c r="H69" s="50"/>
      <c r="I69" s="98"/>
      <c r="J69" s="4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ht="18" customHeight="1" x14ac:dyDescent="0.25">
      <c r="A70" s="2">
        <f t="shared" si="0"/>
        <v>65</v>
      </c>
      <c r="B70" s="92"/>
      <c r="C70" s="13" t="e">
        <f>+IF($K$1="EN",#REF!,#REF!)</f>
        <v>#REF!</v>
      </c>
      <c r="D70" s="51"/>
      <c r="E70" s="51"/>
      <c r="F70" s="51"/>
      <c r="G70" s="51"/>
      <c r="H70" s="50"/>
      <c r="I70" s="98"/>
      <c r="J70" s="49"/>
    </row>
    <row r="71" spans="1:51" ht="18" customHeight="1" x14ac:dyDescent="0.25">
      <c r="A71" s="2">
        <f t="shared" ref="A71:A96" si="1">A70+1</f>
        <v>66</v>
      </c>
      <c r="B71" s="92"/>
      <c r="C71" s="13" t="e">
        <f>+IF($K$1="EN",#REF!,#REF!)</f>
        <v>#REF!</v>
      </c>
      <c r="D71" s="51"/>
      <c r="E71" s="51"/>
      <c r="F71" s="51"/>
      <c r="G71" s="51"/>
      <c r="H71" s="50"/>
      <c r="I71" s="98"/>
      <c r="J71" s="49"/>
      <c r="L71" s="45" t="e">
        <f>+IF($K$1="EN",#REF!,#REF!)</f>
        <v>#REF!</v>
      </c>
    </row>
    <row r="72" spans="1:51" ht="18" customHeight="1" x14ac:dyDescent="0.25">
      <c r="A72" s="2">
        <f t="shared" si="1"/>
        <v>67</v>
      </c>
      <c r="B72" s="92"/>
      <c r="C72" s="12" t="e">
        <f>+IF($K$1="EN",#REF!,#REF!)</f>
        <v>#REF!</v>
      </c>
      <c r="D72" s="12"/>
      <c r="E72" s="12"/>
      <c r="F72" s="12"/>
      <c r="G72" s="12"/>
      <c r="H72" s="48"/>
      <c r="I72" s="99"/>
      <c r="J72" s="47"/>
    </row>
    <row r="73" spans="1:51" ht="18" customHeight="1" x14ac:dyDescent="0.25">
      <c r="A73" s="2">
        <f t="shared" si="1"/>
        <v>68</v>
      </c>
      <c r="B73" s="92"/>
      <c r="C73" s="13" t="e">
        <f>+IF($K$1="EN",#REF!,#REF!)</f>
        <v>#REF!</v>
      </c>
      <c r="D73" s="51"/>
      <c r="E73" s="51"/>
      <c r="F73" s="51"/>
      <c r="G73" s="51"/>
      <c r="H73" s="50"/>
      <c r="I73" s="98"/>
      <c r="J73" s="49"/>
    </row>
    <row r="74" spans="1:51" ht="18" customHeight="1" x14ac:dyDescent="0.25">
      <c r="A74" s="2">
        <f t="shared" si="1"/>
        <v>69</v>
      </c>
      <c r="B74" s="92"/>
      <c r="C74" s="13" t="e">
        <f>+IF($K$1="EN",#REF!,#REF!)</f>
        <v>#REF!</v>
      </c>
      <c r="H74" s="50"/>
      <c r="I74" s="98"/>
      <c r="J74" s="49"/>
    </row>
    <row r="75" spans="1:51" ht="18" customHeight="1" x14ac:dyDescent="0.25">
      <c r="A75" s="2">
        <f t="shared" si="1"/>
        <v>70</v>
      </c>
      <c r="B75" s="92"/>
      <c r="C75" s="13" t="e">
        <f>+IF($K$1="EN",#REF!,#REF!)</f>
        <v>#REF!</v>
      </c>
      <c r="H75" s="50"/>
      <c r="I75" s="98"/>
      <c r="J75" s="49"/>
      <c r="L75" s="45" t="e">
        <f>+IF($K$1="EN",#REF!,#REF!)</f>
        <v>#REF!</v>
      </c>
    </row>
    <row r="76" spans="1:51" ht="18" customHeight="1" x14ac:dyDescent="0.25">
      <c r="A76" s="2">
        <f t="shared" si="1"/>
        <v>71</v>
      </c>
      <c r="B76" s="92"/>
      <c r="C76" s="12" t="e">
        <f>+IF($K$1="EN",#REF!,#REF!)</f>
        <v>#REF!</v>
      </c>
      <c r="D76" s="11"/>
      <c r="E76" s="11"/>
      <c r="F76" s="11"/>
      <c r="G76" s="11"/>
      <c r="H76" s="48"/>
      <c r="I76" s="99"/>
      <c r="J76" s="47"/>
    </row>
    <row r="77" spans="1:51" ht="18" customHeight="1" x14ac:dyDescent="0.25">
      <c r="A77" s="2">
        <f t="shared" si="1"/>
        <v>72</v>
      </c>
      <c r="B77" s="92"/>
      <c r="C77" s="13" t="e">
        <f>+IF($K$1="EN",#REF!,#REF!)</f>
        <v>#REF!</v>
      </c>
      <c r="H77" s="50"/>
      <c r="I77" s="98"/>
      <c r="J77" s="49"/>
    </row>
    <row r="78" spans="1:51" ht="18" customHeight="1" x14ac:dyDescent="0.25">
      <c r="A78" s="2">
        <f t="shared" si="1"/>
        <v>73</v>
      </c>
      <c r="B78" s="92"/>
      <c r="C78" s="12" t="e">
        <f>+IF($K$1="EN",#REF!,#REF!)</f>
        <v>#REF!</v>
      </c>
      <c r="D78" s="12"/>
      <c r="E78" s="12"/>
      <c r="F78" s="12"/>
      <c r="G78" s="12"/>
      <c r="H78" s="48"/>
      <c r="I78" s="99"/>
      <c r="J78" s="47"/>
    </row>
    <row r="79" spans="1:51" ht="18" customHeight="1" x14ac:dyDescent="0.25">
      <c r="A79" s="2">
        <f t="shared" si="1"/>
        <v>74</v>
      </c>
      <c r="B79" s="92"/>
      <c r="C79" s="10" t="e">
        <f>+IF($K$1="EN",#REF!,#REF!)</f>
        <v>#REF!</v>
      </c>
      <c r="D79" s="10"/>
      <c r="E79" s="10"/>
      <c r="F79" s="10"/>
      <c r="G79" s="10"/>
      <c r="H79" s="40"/>
      <c r="I79" s="114"/>
      <c r="J79" s="97"/>
      <c r="L79" s="45" t="e">
        <f>+IF(Check!$K$1="EN",#REF!,#REF!)</f>
        <v>#REF!</v>
      </c>
    </row>
    <row r="80" spans="1:51" ht="18" customHeight="1" x14ac:dyDescent="0.25">
      <c r="A80" s="2">
        <f t="shared" si="1"/>
        <v>75</v>
      </c>
      <c r="B80" s="89"/>
    </row>
    <row r="81" spans="1:20" ht="18" customHeight="1" x14ac:dyDescent="0.25">
      <c r="A81" s="2">
        <f t="shared" si="1"/>
        <v>76</v>
      </c>
      <c r="B81" s="92"/>
    </row>
    <row r="82" spans="1:20" ht="24.75" customHeight="1" thickBot="1" x14ac:dyDescent="0.3">
      <c r="A82" s="2">
        <f t="shared" si="1"/>
        <v>77</v>
      </c>
      <c r="B82" s="92"/>
      <c r="C82" s="46" t="e">
        <f>+IF($K$1="EN",#REF!,#REF!)</f>
        <v>#REF!</v>
      </c>
      <c r="D82" s="30"/>
      <c r="E82" s="30"/>
      <c r="F82" s="30"/>
      <c r="G82" s="30"/>
      <c r="H82" s="30"/>
      <c r="I82" s="30"/>
      <c r="J82" s="30"/>
    </row>
    <row r="83" spans="1:20" ht="18" customHeight="1" x14ac:dyDescent="0.25">
      <c r="A83" s="2">
        <f t="shared" si="1"/>
        <v>78</v>
      </c>
      <c r="B83" s="92"/>
      <c r="L83" s="45" t="s">
        <v>13</v>
      </c>
    </row>
    <row r="84" spans="1:20" ht="18" customHeight="1" x14ac:dyDescent="0.25">
      <c r="A84" s="2">
        <f t="shared" si="1"/>
        <v>79</v>
      </c>
      <c r="B84" s="92"/>
      <c r="C84" s="44" t="s">
        <v>17</v>
      </c>
      <c r="D84" s="15"/>
      <c r="E84" s="15"/>
      <c r="F84" s="15"/>
      <c r="G84" s="15"/>
      <c r="H84" s="26" t="e">
        <f>+CURPEN</f>
        <v>#NAME?</v>
      </c>
      <c r="I84" s="43" t="e">
        <f>+COMP</f>
        <v>#NAME?</v>
      </c>
      <c r="J84" s="42" t="s">
        <v>4</v>
      </c>
    </row>
    <row r="85" spans="1:20" ht="18" customHeight="1" x14ac:dyDescent="0.25">
      <c r="A85" s="2">
        <f t="shared" si="1"/>
        <v>80</v>
      </c>
      <c r="B85" s="89"/>
      <c r="C85" s="10" t="e">
        <f>+IF($K$1="EN",#REF!,#REF!)</f>
        <v>#REF!</v>
      </c>
      <c r="D85" s="10"/>
      <c r="E85" s="10"/>
      <c r="F85" s="10"/>
      <c r="G85" s="10"/>
      <c r="H85" s="40"/>
      <c r="I85" s="39"/>
      <c r="J85" s="38"/>
    </row>
    <row r="86" spans="1:20" ht="18" customHeight="1" x14ac:dyDescent="0.25">
      <c r="A86" s="2">
        <f t="shared" si="1"/>
        <v>81</v>
      </c>
      <c r="B86" s="36"/>
      <c r="Q86" s="35"/>
    </row>
    <row r="87" spans="1:20" ht="18" customHeight="1" x14ac:dyDescent="0.25">
      <c r="A87" s="2">
        <f t="shared" si="1"/>
        <v>82</v>
      </c>
    </row>
    <row r="88" spans="1:20" ht="18" customHeight="1" x14ac:dyDescent="0.25">
      <c r="A88" s="2">
        <f t="shared" si="1"/>
        <v>83</v>
      </c>
      <c r="R88" s="35"/>
      <c r="S88" s="35"/>
      <c r="T88" s="35"/>
    </row>
    <row r="89" spans="1:20" ht="18" customHeight="1" x14ac:dyDescent="0.25">
      <c r="A89" s="2">
        <f t="shared" si="1"/>
        <v>84</v>
      </c>
      <c r="R89" s="35"/>
      <c r="S89" s="35"/>
      <c r="T89" s="35"/>
    </row>
    <row r="90" spans="1:20" ht="18" customHeight="1" x14ac:dyDescent="0.25">
      <c r="A90" s="2">
        <f t="shared" si="1"/>
        <v>85</v>
      </c>
      <c r="Q90" s="35"/>
      <c r="R90" s="35"/>
      <c r="S90" s="35"/>
      <c r="T90" s="35"/>
    </row>
    <row r="91" spans="1:20" ht="18" customHeight="1" x14ac:dyDescent="0.25">
      <c r="A91" s="2">
        <f t="shared" si="1"/>
        <v>86</v>
      </c>
      <c r="Q91" s="35"/>
      <c r="R91" s="35"/>
      <c r="S91" s="35"/>
      <c r="T91" s="35"/>
    </row>
    <row r="92" spans="1:20" ht="18" customHeight="1" x14ac:dyDescent="0.25">
      <c r="A92" s="2">
        <f t="shared" si="1"/>
        <v>87</v>
      </c>
    </row>
    <row r="93" spans="1:20" ht="18" customHeight="1" x14ac:dyDescent="0.25">
      <c r="A93" s="2">
        <f t="shared" si="1"/>
        <v>88</v>
      </c>
    </row>
    <row r="94" spans="1:20" ht="18" customHeight="1" x14ac:dyDescent="0.25">
      <c r="A94" s="2">
        <f t="shared" si="1"/>
        <v>89</v>
      </c>
      <c r="C94" s="8" t="e">
        <f>+IF($K$1="EN",#REF!,#REF!)</f>
        <v>#REF!</v>
      </c>
    </row>
    <row r="95" spans="1:20" ht="18" customHeight="1" x14ac:dyDescent="0.25">
      <c r="A95" s="2">
        <f t="shared" si="1"/>
        <v>90</v>
      </c>
      <c r="N95" s="357" t="e">
        <f>+IF($K$1="EN",#REF!,#REF!)</f>
        <v>#REF!</v>
      </c>
      <c r="O95" s="357"/>
      <c r="P95" s="357"/>
      <c r="Q95" s="358" t="e">
        <f>+IF($K$1="EN",#REF!,#REF!)</f>
        <v>#REF!</v>
      </c>
      <c r="R95" s="359"/>
    </row>
    <row r="96" spans="1:20" ht="18" customHeight="1" x14ac:dyDescent="0.25">
      <c r="A96" s="2">
        <f t="shared" si="1"/>
        <v>91</v>
      </c>
      <c r="C96" s="7" t="e">
        <f>+IF($K$1="EN",#REF!,#REF!)</f>
        <v>#REF!</v>
      </c>
      <c r="M96" s="6"/>
      <c r="O96" s="352" t="e">
        <f>+IF($K$1="EN",#REF!,#REF!)</f>
        <v>#REF!</v>
      </c>
      <c r="P96" s="352"/>
      <c r="Q96" s="117" t="e">
        <f>+IF($K$1="EN",#REF!,#REF!)</f>
        <v>#REF!</v>
      </c>
    </row>
    <row r="97" spans="1:19" ht="18" customHeight="1" x14ac:dyDescent="0.25">
      <c r="A97" s="2">
        <v>1</v>
      </c>
    </row>
    <row r="98" spans="1:19" ht="51" customHeight="1" x14ac:dyDescent="0.25">
      <c r="A98" s="2">
        <f t="shared" ref="A98:A161" si="2">A97+1</f>
        <v>2</v>
      </c>
      <c r="C98" s="34" t="e">
        <f>+IF($K$1="EN",#REF!,#REF!)</f>
        <v>#REF!</v>
      </c>
      <c r="I98" s="34"/>
      <c r="L98" s="33"/>
    </row>
    <row r="99" spans="1:19" ht="21" customHeight="1" x14ac:dyDescent="0.25">
      <c r="A99" s="2">
        <f t="shared" si="2"/>
        <v>3</v>
      </c>
      <c r="C99" s="32" t="e">
        <f>+IF($K$1="EN",#REF!,#REF!)</f>
        <v>#REF!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9" ht="18" customHeight="1" x14ac:dyDescent="0.25">
      <c r="A100" s="2">
        <f t="shared" si="2"/>
        <v>4</v>
      </c>
    </row>
    <row r="101" spans="1:19" ht="24.75" customHeight="1" thickBot="1" x14ac:dyDescent="0.55000000000000004">
      <c r="A101" s="2">
        <f t="shared" si="2"/>
        <v>5</v>
      </c>
      <c r="C101" s="19" t="e">
        <f>+IF($K$1="EN",#REF!,#REF!)</f>
        <v>#REF!</v>
      </c>
      <c r="D101" s="30"/>
      <c r="E101" s="30"/>
      <c r="F101" s="30"/>
      <c r="G101" s="30"/>
      <c r="H101" s="30"/>
      <c r="I101" s="30"/>
      <c r="J101" s="30"/>
      <c r="L101" s="364" t="e">
        <f>+IF($K$1="EN",#REF!,#REF!)</f>
        <v>#REF!</v>
      </c>
      <c r="M101" s="364"/>
      <c r="N101" s="364"/>
      <c r="O101" s="364"/>
      <c r="P101" s="364"/>
      <c r="Q101" s="364"/>
    </row>
    <row r="102" spans="1:19" ht="18" customHeight="1" x14ac:dyDescent="0.25">
      <c r="A102" s="2">
        <f t="shared" si="2"/>
        <v>6</v>
      </c>
    </row>
    <row r="103" spans="1:19" ht="18" customHeight="1" x14ac:dyDescent="0.25">
      <c r="A103" s="2">
        <f t="shared" si="2"/>
        <v>7</v>
      </c>
      <c r="C103" s="14" t="s">
        <v>2</v>
      </c>
      <c r="D103" s="15"/>
      <c r="E103" s="15"/>
      <c r="F103" s="15"/>
      <c r="G103" s="15"/>
      <c r="H103" s="26" t="e">
        <f>+CURPEN</f>
        <v>#NAME?</v>
      </c>
      <c r="I103" s="25" t="s">
        <v>1</v>
      </c>
      <c r="J103" s="116" t="e">
        <f>+IF($K$1="EN",#REF!,#REF!)</f>
        <v>#REF!</v>
      </c>
    </row>
    <row r="104" spans="1:19" ht="18" customHeight="1" x14ac:dyDescent="0.25">
      <c r="A104" s="2">
        <f t="shared" si="2"/>
        <v>8</v>
      </c>
      <c r="C104" s="13" t="e">
        <f>+IF($K$1="EN",#REF!,#REF!)</f>
        <v>#REF!</v>
      </c>
      <c r="D104" s="3"/>
      <c r="E104" s="3"/>
      <c r="F104" s="3"/>
      <c r="G104" s="3"/>
      <c r="H104" s="73"/>
      <c r="I104" s="22"/>
      <c r="J104" s="88"/>
    </row>
    <row r="105" spans="1:19" ht="18" customHeight="1" x14ac:dyDescent="0.25">
      <c r="A105" s="2">
        <f t="shared" si="2"/>
        <v>9</v>
      </c>
      <c r="C105" s="13" t="e">
        <f>+IF($K$1="EN",#REF!,#REF!)</f>
        <v>#REF!</v>
      </c>
      <c r="D105" s="3"/>
      <c r="E105" s="3"/>
      <c r="F105" s="3"/>
      <c r="G105" s="3"/>
      <c r="H105" s="73"/>
      <c r="I105" s="22"/>
      <c r="J105" s="88"/>
    </row>
    <row r="106" spans="1:19" ht="18" customHeight="1" x14ac:dyDescent="0.25">
      <c r="A106" s="2">
        <f t="shared" si="2"/>
        <v>10</v>
      </c>
      <c r="C106" s="13" t="e">
        <f>+IF($K$1="EN",#REF!,#REF!)</f>
        <v>#REF!</v>
      </c>
      <c r="D106" s="3"/>
      <c r="E106" s="3"/>
      <c r="F106" s="3"/>
      <c r="G106" s="3"/>
      <c r="H106" s="73"/>
      <c r="I106" s="22"/>
      <c r="J106" s="88"/>
    </row>
    <row r="107" spans="1:19" ht="18" customHeight="1" x14ac:dyDescent="0.25">
      <c r="A107" s="2">
        <f t="shared" si="2"/>
        <v>11</v>
      </c>
      <c r="C107" s="12" t="e">
        <f>+IF($K$1="EN",#REF!,#REF!)</f>
        <v>#REF!</v>
      </c>
      <c r="D107" s="11"/>
      <c r="E107" s="11"/>
      <c r="F107" s="11"/>
      <c r="G107" s="11"/>
      <c r="H107" s="74" t="b">
        <f>ROUND(EN!F104,2)=ROUND(SUM(EN!F101:F103),2)</f>
        <v>0</v>
      </c>
      <c r="I107" s="21" t="b">
        <f>ROUND(EN!I104,2)=ROUND(SUM(EN!I101:I103),1)</f>
        <v>0</v>
      </c>
      <c r="J107" s="85" t="b">
        <f>ROUND(EN!J104,2)=ROUND(SUM(EN!J101:J103),2)</f>
        <v>0</v>
      </c>
      <c r="S107" s="115" t="s">
        <v>66</v>
      </c>
    </row>
    <row r="108" spans="1:19" ht="18" customHeight="1" x14ac:dyDescent="0.25">
      <c r="A108" s="2">
        <f t="shared" si="2"/>
        <v>12</v>
      </c>
      <c r="C108" s="13" t="e">
        <f>+IF($K$1="EN",#REF!,#REF!)</f>
        <v>#REF!</v>
      </c>
      <c r="D108" s="3"/>
      <c r="E108" s="3"/>
      <c r="F108" s="3"/>
      <c r="G108" s="3"/>
      <c r="H108" s="73"/>
      <c r="I108" s="22"/>
      <c r="J108" s="88"/>
      <c r="O108" s="29"/>
    </row>
    <row r="109" spans="1:19" ht="18" customHeight="1" x14ac:dyDescent="0.25">
      <c r="A109" s="2">
        <f t="shared" si="2"/>
        <v>13</v>
      </c>
      <c r="C109" s="13" t="e">
        <f>+IF($K$1="EN",#REF!,#REF!)</f>
        <v>#REF!</v>
      </c>
      <c r="D109" s="3"/>
      <c r="E109" s="3"/>
      <c r="F109" s="3"/>
      <c r="G109" s="3"/>
      <c r="H109" s="73"/>
      <c r="I109" s="22"/>
      <c r="J109" s="88"/>
      <c r="N109" s="360" t="str">
        <f>N35</f>
        <v>0 GW</v>
      </c>
      <c r="O109" s="360"/>
      <c r="P109" s="29"/>
    </row>
    <row r="110" spans="1:19" ht="18" customHeight="1" x14ac:dyDescent="0.25">
      <c r="A110" s="2">
        <f t="shared" si="2"/>
        <v>14</v>
      </c>
      <c r="C110" s="13" t="e">
        <f>+IF($K$1="EN",#REF!,#REF!)</f>
        <v>#REF!</v>
      </c>
      <c r="D110" s="3"/>
      <c r="E110" s="3"/>
      <c r="F110" s="3"/>
      <c r="G110" s="3"/>
      <c r="H110" s="73"/>
      <c r="I110" s="22"/>
      <c r="J110" s="88"/>
      <c r="N110" s="360"/>
      <c r="O110" s="360"/>
      <c r="P110" s="29"/>
    </row>
    <row r="111" spans="1:19" ht="18" customHeight="1" x14ac:dyDescent="0.25">
      <c r="A111" s="2">
        <f t="shared" si="2"/>
        <v>15</v>
      </c>
      <c r="C111" s="12" t="e">
        <f>+IF($K$1="EN",#REF!,#REF!)</f>
        <v>#REF!</v>
      </c>
      <c r="D111" s="11"/>
      <c r="E111" s="11"/>
      <c r="F111" s="11"/>
      <c r="G111" s="11"/>
      <c r="H111" s="74" t="b">
        <f>ROUND(EN!F107,2)=ROUND(SUM(EN!F105:F106),2)</f>
        <v>0</v>
      </c>
      <c r="I111" s="21" t="b">
        <f>ROUND(EN!I107,2)=ROUND(SUM(EN!I105:I106),2)</f>
        <v>0</v>
      </c>
      <c r="J111" s="85" t="b">
        <f>ROUND(EN!J107,2)=ROUND(SUM(EN!J105:J106),2)</f>
        <v>0</v>
      </c>
      <c r="N111" s="29"/>
      <c r="O111" s="29"/>
      <c r="S111" s="115" t="s">
        <v>66</v>
      </c>
    </row>
    <row r="112" spans="1:19" ht="18" customHeight="1" x14ac:dyDescent="0.25">
      <c r="A112" s="2">
        <f t="shared" si="2"/>
        <v>16</v>
      </c>
      <c r="C112" s="13" t="e">
        <f>+IF($K$1="EN",#REF!,#REF!)</f>
        <v>#REF!</v>
      </c>
      <c r="D112" s="3"/>
      <c r="E112" s="3"/>
      <c r="F112" s="3"/>
      <c r="G112" s="3"/>
      <c r="H112" s="73"/>
      <c r="I112" s="22"/>
      <c r="J112" s="88"/>
    </row>
    <row r="113" spans="1:19" ht="18" customHeight="1" x14ac:dyDescent="0.25">
      <c r="A113" s="2">
        <f t="shared" si="2"/>
        <v>17</v>
      </c>
      <c r="C113" s="12" t="e">
        <f>+IF($K$1="EN",#REF!,#REF!)</f>
        <v>#REF!</v>
      </c>
      <c r="H113" s="74" t="b">
        <f>ROUND(EN!F110,2)=ROUND(SUM(EN!F108:F108),2)</f>
        <v>0</v>
      </c>
      <c r="I113" s="21" t="b">
        <f>ROUND(EN!I110,2)=ROUND(SUM(EN!I108:I108),2)</f>
        <v>0</v>
      </c>
      <c r="J113" s="85" t="b">
        <f>ROUND(EN!J110,2)=ROUND(SUM(EN!J108:J109),2)</f>
        <v>1</v>
      </c>
      <c r="S113" s="115" t="s">
        <v>66</v>
      </c>
    </row>
    <row r="114" spans="1:19" ht="18" customHeight="1" x14ac:dyDescent="0.25">
      <c r="A114" s="2">
        <f t="shared" si="2"/>
        <v>18</v>
      </c>
      <c r="C114" s="13" t="e">
        <f>+IF($K$1="EN",#REF!,#REF!)</f>
        <v>#REF!</v>
      </c>
      <c r="H114" s="73"/>
      <c r="I114" s="22"/>
      <c r="J114" s="88"/>
    </row>
    <row r="115" spans="1:19" ht="18" customHeight="1" x14ac:dyDescent="0.25">
      <c r="A115" s="2">
        <f t="shared" si="2"/>
        <v>19</v>
      </c>
      <c r="C115" s="12" t="e">
        <f>+IF($K$1="EN",#REF!,#REF!)</f>
        <v>#REF!</v>
      </c>
      <c r="H115" s="74" t="b">
        <f>ROUND(EN!F114,2)=ROUND(SUM(EN!F111:F111),2)</f>
        <v>0</v>
      </c>
      <c r="I115" s="21" t="b">
        <f>ROUND(EN!I114,2)=ROUND(SUM(EN!I111:I111),2)</f>
        <v>0</v>
      </c>
      <c r="J115" s="85" t="b">
        <f>ROUND(EN!J114,2)=ROUND(SUM(EN!J111:J111),2)</f>
        <v>0</v>
      </c>
      <c r="S115" s="115" t="s">
        <v>66</v>
      </c>
    </row>
    <row r="116" spans="1:19" ht="18" customHeight="1" x14ac:dyDescent="0.25">
      <c r="A116" s="2">
        <f t="shared" si="2"/>
        <v>20</v>
      </c>
      <c r="C116" s="10" t="e">
        <f>+IF($K$1="EN",#REF!,#REF!)</f>
        <v>#REF!</v>
      </c>
      <c r="D116" s="10"/>
      <c r="E116" s="10"/>
      <c r="F116" s="10"/>
      <c r="G116" s="10"/>
      <c r="H116" s="75" t="b">
        <f>ROUND(EN!F115,2)=ROUND(EN!F104+EN!F107+EN!F110+EN!F114,2)</f>
        <v>0</v>
      </c>
      <c r="I116" s="20" t="b">
        <f>ROUND(EN!I115,1)=ROUND(EN!I104+EN!I107+EN!I110+EN!I114,1)</f>
        <v>0</v>
      </c>
      <c r="J116" s="109" t="b">
        <f>ROUND(EN!J115,2)=ROUND(EN!J104+EN!J107+EN!J110+EN!J114,2)</f>
        <v>0</v>
      </c>
      <c r="S116" s="115" t="s">
        <v>66</v>
      </c>
    </row>
    <row r="117" spans="1:19" ht="18" customHeight="1" x14ac:dyDescent="0.25">
      <c r="A117" s="2">
        <f t="shared" si="2"/>
        <v>21</v>
      </c>
      <c r="B117" s="89"/>
      <c r="C117" s="3"/>
      <c r="D117" s="3"/>
      <c r="E117" s="3"/>
      <c r="F117" s="3"/>
      <c r="G117" s="3"/>
      <c r="H117" s="76"/>
      <c r="I117" s="24"/>
      <c r="J117" s="79"/>
    </row>
    <row r="118" spans="1:19" ht="18" customHeight="1" x14ac:dyDescent="0.25">
      <c r="A118" s="2">
        <f t="shared" si="2"/>
        <v>22</v>
      </c>
      <c r="B118" s="89"/>
      <c r="C118" s="13" t="e">
        <f>+IF($K$1="EN",#REF!,#REF!)</f>
        <v>#REF!</v>
      </c>
      <c r="H118" s="73"/>
      <c r="I118" s="22"/>
      <c r="J118" s="77"/>
    </row>
    <row r="119" spans="1:19" ht="18" customHeight="1" x14ac:dyDescent="0.25">
      <c r="A119" s="2">
        <f t="shared" si="2"/>
        <v>23</v>
      </c>
      <c r="B119" s="89"/>
      <c r="C119" s="13" t="e">
        <f>+IF($K$1="EN",#REF!,#REF!)</f>
        <v>#REF!</v>
      </c>
      <c r="H119" s="73"/>
      <c r="I119" s="22"/>
      <c r="J119" s="77"/>
    </row>
    <row r="120" spans="1:19" ht="18" customHeight="1" x14ac:dyDescent="0.25">
      <c r="A120" s="2">
        <f t="shared" si="2"/>
        <v>24</v>
      </c>
      <c r="B120" s="89"/>
      <c r="C120" s="13" t="e">
        <f>+IF($K$1="EN",#REF!,#REF!)</f>
        <v>#REF!</v>
      </c>
      <c r="H120" s="73"/>
      <c r="I120" s="22"/>
      <c r="J120" s="77"/>
    </row>
    <row r="121" spans="1:19" ht="18" customHeight="1" x14ac:dyDescent="0.25">
      <c r="A121" s="2">
        <f t="shared" si="2"/>
        <v>25</v>
      </c>
      <c r="B121" s="89"/>
      <c r="C121" s="12" t="e">
        <f>+IF($K$1="EN",#REF!,#REF!)</f>
        <v>#REF!</v>
      </c>
      <c r="H121" s="74" t="b">
        <f>ROUND(EN!F119,2)=ROUND(SUM(EN!F116:F118),2)</f>
        <v>0</v>
      </c>
      <c r="I121" s="21" t="b">
        <f>ROUND(EN!I119,2)=ROUND(SUM(EN!I116:I118),2)</f>
        <v>0</v>
      </c>
      <c r="J121" s="85" t="b">
        <f>ROUND(EN!J119,2)=ROUND(SUM(EN!J116:J118),2)</f>
        <v>0</v>
      </c>
      <c r="S121" s="115" t="s">
        <v>66</v>
      </c>
    </row>
    <row r="122" spans="1:19" ht="18" customHeight="1" x14ac:dyDescent="0.25">
      <c r="A122" s="2">
        <f t="shared" si="2"/>
        <v>26</v>
      </c>
      <c r="B122" s="89"/>
      <c r="C122" s="13" t="e">
        <f>+IF($K$1="EN",#REF!,#REF!)</f>
        <v>#REF!</v>
      </c>
      <c r="H122" s="73"/>
      <c r="I122" s="22"/>
      <c r="J122" s="77"/>
    </row>
    <row r="123" spans="1:19" ht="18" customHeight="1" x14ac:dyDescent="0.25">
      <c r="A123" s="2">
        <f t="shared" si="2"/>
        <v>27</v>
      </c>
      <c r="B123" s="89"/>
      <c r="C123" s="12" t="e">
        <f>+IF($K$1="EN",#REF!,#REF!)</f>
        <v>#REF!</v>
      </c>
      <c r="D123" s="11"/>
      <c r="E123" s="11"/>
      <c r="F123" s="11"/>
      <c r="G123" s="11"/>
      <c r="H123" s="74" t="e">
        <f>ROUND(EN!F120,2)=ROUND(SUM(EN!#REF!),2)</f>
        <v>#REF!</v>
      </c>
      <c r="I123" s="21" t="e">
        <f>ROUND(EN!I120,2)=ROUND(SUM(EN!#REF!),2)</f>
        <v>#REF!</v>
      </c>
      <c r="J123" s="85" t="e">
        <f>ROUND(EN!J120,2)=ROUND(SUM(EN!#REF!),2)</f>
        <v>#REF!</v>
      </c>
      <c r="S123" s="115" t="s">
        <v>66</v>
      </c>
    </row>
    <row r="124" spans="1:19" ht="18" customHeight="1" x14ac:dyDescent="0.25">
      <c r="A124" s="2">
        <f t="shared" si="2"/>
        <v>28</v>
      </c>
      <c r="C124" s="10" t="e">
        <f>+IF($K$1="EN",#REF!,#REF!)</f>
        <v>#REF!</v>
      </c>
      <c r="D124" s="10"/>
      <c r="E124" s="10"/>
      <c r="F124" s="10"/>
      <c r="G124" s="10"/>
      <c r="H124" s="75" t="b">
        <f>ROUND(EN!F122,2)=ROUND(EN!F119+EN!F120,2)</f>
        <v>0</v>
      </c>
      <c r="I124" s="20" t="b">
        <f>ROUND(EN!I122,2)=ROUND(EN!I119+EN!I120,2)</f>
        <v>0</v>
      </c>
      <c r="J124" s="109" t="b">
        <f>ROUND(EN!J122,2)=ROUND(EN!J119+EN!J120,2)</f>
        <v>0</v>
      </c>
      <c r="S124" s="115" t="s">
        <v>66</v>
      </c>
    </row>
    <row r="125" spans="1:19" ht="18" customHeight="1" x14ac:dyDescent="0.25">
      <c r="A125" s="2">
        <f t="shared" si="2"/>
        <v>29</v>
      </c>
      <c r="C125" s="9" t="e">
        <f>+IF($K$1="EN",#REF!,#REF!)</f>
        <v>#REF!</v>
      </c>
      <c r="D125" s="9"/>
      <c r="E125" s="9"/>
      <c r="F125" s="9"/>
      <c r="G125" s="9"/>
      <c r="H125" s="75" t="b">
        <f>ROUND(EN!F123,2)=ROUND(EN!F115+EN!F122,2)</f>
        <v>1</v>
      </c>
      <c r="I125" s="20" t="b">
        <f>ROUND(EN!I123,2)=ROUND(EN!I115+EN!I122,2)</f>
        <v>1</v>
      </c>
      <c r="J125" s="111" t="b">
        <f>ROUND(EN!J123,2)=ROUND(EN!J115+EN!J122,2)</f>
        <v>1</v>
      </c>
      <c r="S125" s="115" t="s">
        <v>66</v>
      </c>
    </row>
    <row r="126" spans="1:19" ht="18" customHeight="1" x14ac:dyDescent="0.25">
      <c r="A126" s="2">
        <f t="shared" si="2"/>
        <v>30</v>
      </c>
      <c r="C126" s="12"/>
      <c r="H126" s="41"/>
    </row>
    <row r="127" spans="1:19" ht="18" customHeight="1" x14ac:dyDescent="0.25">
      <c r="A127" s="2">
        <f t="shared" si="2"/>
        <v>31</v>
      </c>
    </row>
    <row r="128" spans="1:19" ht="24.75" customHeight="1" thickBot="1" x14ac:dyDescent="0.55000000000000004">
      <c r="A128" s="2">
        <f t="shared" si="2"/>
        <v>32</v>
      </c>
      <c r="C128" s="19" t="e">
        <f>+IF($K$1="EN",#REF!,#REF!)</f>
        <v>#REF!</v>
      </c>
      <c r="D128" s="18"/>
      <c r="E128" s="18"/>
      <c r="F128" s="18"/>
      <c r="G128" s="18"/>
      <c r="H128" s="18"/>
      <c r="I128" s="18"/>
      <c r="J128" s="18"/>
      <c r="L128" s="17" t="e">
        <f>+IF($K$1="EN",#REF!,#REF!)</f>
        <v>#REF!</v>
      </c>
      <c r="M128" s="16"/>
      <c r="N128" s="16"/>
      <c r="O128" s="16"/>
      <c r="P128" s="16"/>
      <c r="Q128" s="16"/>
    </row>
    <row r="129" spans="1:19" ht="18" customHeight="1" x14ac:dyDescent="0.25">
      <c r="A129" s="2">
        <f t="shared" si="2"/>
        <v>33</v>
      </c>
      <c r="P129"/>
      <c r="Q129"/>
    </row>
    <row r="130" spans="1:19" ht="18" customHeight="1" x14ac:dyDescent="0.25">
      <c r="A130" s="2">
        <f t="shared" si="2"/>
        <v>34</v>
      </c>
      <c r="C130" s="14" t="s">
        <v>2</v>
      </c>
      <c r="D130" s="15"/>
      <c r="E130" s="15"/>
      <c r="F130" s="15"/>
      <c r="G130" s="15"/>
      <c r="H130" s="26" t="e">
        <f>+CURPEN</f>
        <v>#NAME?</v>
      </c>
      <c r="I130" s="25" t="s">
        <v>1</v>
      </c>
      <c r="J130" s="116" t="e">
        <f>+IF($K$1="EN",#REF!,#REF!)</f>
        <v>#REF!</v>
      </c>
      <c r="L130" s="14" t="e">
        <f>+IF($K$1="EN",#REF!,#REF!)</f>
        <v>#REF!</v>
      </c>
      <c r="M130" s="14"/>
      <c r="N130" s="354" t="e">
        <f>+IF($K$1="EN",#REF!,#REF!)</f>
        <v>#REF!</v>
      </c>
      <c r="O130" s="354"/>
      <c r="P130" s="116"/>
      <c r="Q130" s="116" t="s">
        <v>2</v>
      </c>
    </row>
    <row r="131" spans="1:19" ht="18" customHeight="1" x14ac:dyDescent="0.25">
      <c r="A131" s="2">
        <f t="shared" si="2"/>
        <v>35</v>
      </c>
      <c r="C131" s="13" t="e">
        <f>+IF($K$1="EN",#REF!,#REF!)</f>
        <v>#REF!</v>
      </c>
      <c r="D131" s="3"/>
      <c r="E131" s="3"/>
      <c r="F131" s="3"/>
      <c r="G131" s="3"/>
      <c r="H131" s="73"/>
      <c r="I131" s="22"/>
      <c r="J131" s="77"/>
      <c r="L131" s="28"/>
      <c r="M131" s="28"/>
      <c r="N131" s="355"/>
      <c r="O131" s="355"/>
      <c r="P131" s="72"/>
      <c r="Q131" s="103"/>
      <c r="S131" s="28"/>
    </row>
    <row r="132" spans="1:19" ht="18" customHeight="1" x14ac:dyDescent="0.25">
      <c r="A132" s="2">
        <f t="shared" si="2"/>
        <v>36</v>
      </c>
      <c r="C132" s="13" t="e">
        <f>+IF($K$1="EN",#REF!,#REF!)</f>
        <v>#REF!</v>
      </c>
      <c r="D132" s="3"/>
      <c r="E132" s="3"/>
      <c r="F132" s="3"/>
      <c r="G132" s="3"/>
      <c r="H132" s="73"/>
      <c r="I132" s="22"/>
      <c r="J132" s="77"/>
      <c r="L132" s="28"/>
      <c r="M132" s="28"/>
      <c r="N132" s="353"/>
      <c r="O132" s="353"/>
      <c r="P132" s="72"/>
      <c r="Q132" s="103"/>
      <c r="S132" s="28"/>
    </row>
    <row r="133" spans="1:19" ht="18" customHeight="1" x14ac:dyDescent="0.25">
      <c r="A133" s="2">
        <f t="shared" si="2"/>
        <v>37</v>
      </c>
      <c r="C133" s="13" t="e">
        <f>+IF($K$1="EN",#REF!,#REF!)</f>
        <v>#REF!</v>
      </c>
      <c r="D133" s="3"/>
      <c r="E133" s="3"/>
      <c r="F133" s="3"/>
      <c r="G133" s="3"/>
      <c r="H133" s="73"/>
      <c r="I133" s="22"/>
      <c r="J133" s="77"/>
      <c r="L133" s="28"/>
      <c r="M133" s="28"/>
      <c r="N133" s="353"/>
      <c r="O133" s="353"/>
      <c r="P133" s="72"/>
      <c r="Q133" s="103"/>
      <c r="S133" s="28"/>
    </row>
    <row r="134" spans="1:19" ht="18" customHeight="1" x14ac:dyDescent="0.25">
      <c r="A134" s="2">
        <f t="shared" si="2"/>
        <v>38</v>
      </c>
      <c r="C134" s="12" t="e">
        <f>+IF($K$1="EN",#REF!,#REF!)</f>
        <v>#REF!</v>
      </c>
      <c r="D134" s="11"/>
      <c r="E134" s="11"/>
      <c r="F134" s="11"/>
      <c r="G134" s="11"/>
      <c r="H134" s="74" t="b">
        <f>ROUND(EN!F131,2)=ROUND(SUM(EN!F128:F130),2)</f>
        <v>0</v>
      </c>
      <c r="I134" s="21" t="b">
        <f>ROUND(EN!I131,2)=ROUND(SUM(EN!I128:I130),2)</f>
        <v>0</v>
      </c>
      <c r="J134" s="85" t="b">
        <f>ROUND(EN!J131,2)=ROUND(SUM(EN!J128:J130),2)</f>
        <v>0</v>
      </c>
      <c r="L134" s="28"/>
      <c r="M134" s="28"/>
      <c r="N134" s="353"/>
      <c r="O134" s="353"/>
      <c r="P134" s="72"/>
      <c r="Q134" s="103"/>
      <c r="S134" s="115" t="s">
        <v>66</v>
      </c>
    </row>
    <row r="135" spans="1:19" ht="18" customHeight="1" x14ac:dyDescent="0.25">
      <c r="A135" s="2">
        <f t="shared" si="2"/>
        <v>39</v>
      </c>
      <c r="C135" s="13" t="e">
        <f>+IF($K$1="EN",#REF!,#REF!)</f>
        <v>#REF!</v>
      </c>
      <c r="D135" s="3"/>
      <c r="E135" s="3"/>
      <c r="F135" s="3"/>
      <c r="G135" s="3"/>
      <c r="H135" s="73"/>
      <c r="I135" s="22"/>
      <c r="J135" s="88"/>
      <c r="L135" s="28"/>
      <c r="N135" s="353"/>
      <c r="O135" s="353"/>
      <c r="Q135" s="103"/>
      <c r="S135" s="28"/>
    </row>
    <row r="136" spans="1:19" ht="18" customHeight="1" x14ac:dyDescent="0.25">
      <c r="A136" s="2">
        <f t="shared" si="2"/>
        <v>40</v>
      </c>
      <c r="C136" s="13" t="e">
        <f>+IF($K$1="EN",#REF!,#REF!)</f>
        <v>#REF!</v>
      </c>
      <c r="D136" s="3"/>
      <c r="E136" s="3"/>
      <c r="F136" s="3"/>
      <c r="G136" s="3"/>
      <c r="H136" s="73"/>
      <c r="I136" s="22"/>
      <c r="J136" s="88"/>
      <c r="L136" s="28"/>
      <c r="N136" s="353"/>
      <c r="O136" s="353"/>
      <c r="Q136" s="103"/>
      <c r="S136" s="28"/>
    </row>
    <row r="137" spans="1:19" ht="18" customHeight="1" x14ac:dyDescent="0.25">
      <c r="A137" s="2">
        <f t="shared" si="2"/>
        <v>41</v>
      </c>
      <c r="C137" s="13" t="e">
        <f>+IF($K$1="EN",#REF!,#REF!)</f>
        <v>#REF!</v>
      </c>
      <c r="D137" s="3"/>
      <c r="E137" s="3"/>
      <c r="F137" s="3"/>
      <c r="G137" s="3"/>
      <c r="H137" s="73"/>
      <c r="I137" s="22"/>
      <c r="J137" s="88"/>
      <c r="L137" s="28"/>
      <c r="M137" s="28"/>
      <c r="N137" s="353"/>
      <c r="O137" s="353"/>
      <c r="P137" s="72"/>
      <c r="Q137" s="103"/>
      <c r="S137" s="28"/>
    </row>
    <row r="138" spans="1:19" ht="18" customHeight="1" x14ac:dyDescent="0.25">
      <c r="A138" s="2">
        <f t="shared" si="2"/>
        <v>42</v>
      </c>
      <c r="C138" s="12" t="e">
        <f>+IF($K$1="EN",#REF!,#REF!)</f>
        <v>#REF!</v>
      </c>
      <c r="D138" s="11"/>
      <c r="E138" s="11"/>
      <c r="F138" s="11"/>
      <c r="G138" s="11"/>
      <c r="H138" s="74" t="b">
        <f>ROUND(EN!F134,2)=ROUND(SUM(EN!F132:F133),2)</f>
        <v>0</v>
      </c>
      <c r="I138" s="21" t="b">
        <f>ROUND(EN!I134,2)=ROUND(SUM(EN!I132:I133),2)</f>
        <v>1</v>
      </c>
      <c r="J138" s="85" t="b">
        <f>ROUND(EN!J134,2)=ROUND(SUM(EN!J132:J133),2)</f>
        <v>0</v>
      </c>
      <c r="L138" s="28"/>
      <c r="M138" s="28"/>
      <c r="N138" s="353"/>
      <c r="O138" s="353"/>
      <c r="P138" s="72"/>
      <c r="Q138" s="103"/>
      <c r="S138" s="115" t="s">
        <v>66</v>
      </c>
    </row>
    <row r="139" spans="1:19" ht="18" customHeight="1" x14ac:dyDescent="0.25">
      <c r="A139" s="2">
        <f t="shared" si="2"/>
        <v>43</v>
      </c>
      <c r="C139" s="13" t="e">
        <f>+IF($K$1="EN",#REF!,#REF!)</f>
        <v>#REF!</v>
      </c>
      <c r="D139" s="3"/>
      <c r="E139" s="3"/>
      <c r="F139" s="3"/>
      <c r="G139" s="3"/>
      <c r="H139" s="73"/>
      <c r="I139" s="22"/>
      <c r="J139" s="88"/>
      <c r="L139" s="28"/>
      <c r="M139" s="28"/>
      <c r="N139" s="353"/>
      <c r="O139" s="353"/>
      <c r="P139" s="72"/>
      <c r="Q139" s="103"/>
      <c r="S139" s="28"/>
    </row>
    <row r="140" spans="1:19" ht="18" customHeight="1" x14ac:dyDescent="0.25">
      <c r="A140" s="2">
        <f t="shared" si="2"/>
        <v>44</v>
      </c>
      <c r="C140" s="12" t="e">
        <f>+IF($K$1="EN",#REF!,#REF!)</f>
        <v>#REF!</v>
      </c>
      <c r="D140" s="11"/>
      <c r="E140" s="11"/>
      <c r="F140" s="11"/>
      <c r="G140" s="11"/>
      <c r="H140" s="74" t="b">
        <f>ROUND(EN!F137,2)=ROUND(SUM(EN!F135:F135),2)</f>
        <v>0</v>
      </c>
      <c r="I140" s="21" t="b">
        <f>ROUND(EN!I137,2)=ROUND(SUM(EN!I135:I135),2)</f>
        <v>1</v>
      </c>
      <c r="J140" s="85" t="b">
        <f>ROUND(EN!J137,2)=ROUND(SUM(EN!J135:J136),2)</f>
        <v>1</v>
      </c>
      <c r="L140" s="28"/>
      <c r="M140" s="28"/>
      <c r="N140" s="353"/>
      <c r="O140" s="353"/>
      <c r="P140" s="72"/>
      <c r="Q140" s="103"/>
      <c r="S140" s="115" t="s">
        <v>66</v>
      </c>
    </row>
    <row r="141" spans="1:19" ht="18" customHeight="1" x14ac:dyDescent="0.25">
      <c r="A141" s="2">
        <f t="shared" si="2"/>
        <v>45</v>
      </c>
      <c r="C141" s="10" t="e">
        <f>+IF($K$1="EN",#REF!,#REF!)</f>
        <v>#REF!</v>
      </c>
      <c r="D141" s="10"/>
      <c r="E141" s="10"/>
      <c r="F141" s="10"/>
      <c r="G141" s="10"/>
      <c r="H141" s="75" t="b">
        <f>ROUND(EN!F138,2)=ROUND(EN!F131+EN!F134+EN!F137,2)</f>
        <v>0</v>
      </c>
      <c r="I141" s="20" t="b">
        <f>ROUND(EN!I138,1)=ROUND(EN!I131+EN!I134+EN!I137,1)</f>
        <v>0</v>
      </c>
      <c r="J141" s="109" t="b">
        <f>ROUND(EN!J138,2)=ROUND(EN!J131+EN!J134+EN!J137,2)</f>
        <v>0</v>
      </c>
      <c r="L141" s="28"/>
      <c r="M141" s="28"/>
      <c r="N141" s="353"/>
      <c r="O141" s="353"/>
      <c r="P141" s="72"/>
      <c r="Q141" s="103"/>
      <c r="S141" s="115" t="s">
        <v>66</v>
      </c>
    </row>
    <row r="142" spans="1:19" ht="18" customHeight="1" x14ac:dyDescent="0.25">
      <c r="A142" s="2">
        <f t="shared" si="2"/>
        <v>46</v>
      </c>
      <c r="C142" s="3"/>
      <c r="D142" s="3"/>
      <c r="E142" s="3"/>
      <c r="F142" s="3"/>
      <c r="G142" s="3"/>
      <c r="H142" s="76"/>
      <c r="I142" s="24"/>
      <c r="J142" s="79"/>
      <c r="Q142" s="104"/>
    </row>
    <row r="143" spans="1:19" ht="18" customHeight="1" x14ac:dyDescent="0.25">
      <c r="A143" s="2">
        <f t="shared" si="2"/>
        <v>47</v>
      </c>
      <c r="C143" s="13" t="e">
        <f>+IF($K$1="EN",#REF!,#REF!)</f>
        <v>#REF!</v>
      </c>
      <c r="D143" s="3"/>
      <c r="E143" s="3"/>
      <c r="F143" s="3"/>
      <c r="G143" s="3"/>
      <c r="H143" s="73"/>
      <c r="I143" s="22"/>
      <c r="J143" s="77"/>
      <c r="Q143" s="104"/>
    </row>
    <row r="144" spans="1:19" ht="18" customHeight="1" x14ac:dyDescent="0.25">
      <c r="A144" s="2">
        <f t="shared" si="2"/>
        <v>48</v>
      </c>
      <c r="C144" s="13" t="e">
        <f>+IF($K$1="EN",#REF!,#REF!)</f>
        <v>#REF!</v>
      </c>
      <c r="D144" s="3"/>
      <c r="E144" s="3"/>
      <c r="F144" s="3"/>
      <c r="G144" s="3"/>
      <c r="H144" s="73"/>
      <c r="I144" s="22"/>
      <c r="J144" s="77"/>
      <c r="L144" s="28"/>
      <c r="M144" s="28"/>
      <c r="N144" s="28"/>
      <c r="O144" s="119"/>
      <c r="P144" s="119"/>
      <c r="Q144" s="103"/>
    </row>
    <row r="145" spans="1:19" ht="18" customHeight="1" x14ac:dyDescent="0.25">
      <c r="A145" s="2">
        <f t="shared" si="2"/>
        <v>49</v>
      </c>
      <c r="C145" s="12" t="e">
        <f>+IF($K$1="EN",#REF!,#REF!)</f>
        <v>#REF!</v>
      </c>
      <c r="D145" s="11"/>
      <c r="E145" s="11"/>
      <c r="F145" s="11"/>
      <c r="G145" s="11"/>
      <c r="H145" s="74" t="b">
        <f>ROUND(EN!F141,2)=ROUND(SUM(EN!F139:F140),2)</f>
        <v>0</v>
      </c>
      <c r="I145" s="21" t="b">
        <f>ROUND(EN!I141,2)=ROUND(SUM(EN!I139:I140),2)</f>
        <v>0</v>
      </c>
      <c r="J145" s="85" t="b">
        <f>ROUND(EN!J141,2)=ROUND(SUM(EN!J139:J140),2)</f>
        <v>1</v>
      </c>
      <c r="L145" s="28"/>
      <c r="M145" s="28"/>
      <c r="N145" s="28"/>
      <c r="O145" s="119"/>
      <c r="P145" s="119"/>
      <c r="Q145" s="103"/>
      <c r="S145" s="115" t="s">
        <v>66</v>
      </c>
    </row>
    <row r="146" spans="1:19" ht="18" customHeight="1" x14ac:dyDescent="0.25">
      <c r="A146" s="2">
        <f t="shared" si="2"/>
        <v>50</v>
      </c>
      <c r="C146" s="13" t="e">
        <f>+IF($K$1="EN",#REF!,#REF!)</f>
        <v>#REF!</v>
      </c>
      <c r="D146" s="3"/>
      <c r="E146" s="3"/>
      <c r="F146" s="3"/>
      <c r="G146" s="3"/>
      <c r="H146" s="73"/>
      <c r="I146" s="22"/>
      <c r="J146" s="77"/>
      <c r="L146" s="28"/>
      <c r="M146" s="28"/>
      <c r="N146" s="28"/>
      <c r="O146" s="119"/>
      <c r="P146" s="119"/>
      <c r="Q146" s="103"/>
    </row>
    <row r="147" spans="1:19" ht="18" customHeight="1" x14ac:dyDescent="0.25">
      <c r="A147" s="2">
        <f t="shared" si="2"/>
        <v>51</v>
      </c>
      <c r="C147" s="12" t="e">
        <f>+IF($K$1="EN",#REF!,#REF!)</f>
        <v>#REF!</v>
      </c>
      <c r="D147" s="11"/>
      <c r="E147" s="11"/>
      <c r="F147" s="11"/>
      <c r="G147" s="11"/>
      <c r="H147" s="74" t="b">
        <f>ROUND(EN!F143,2)=ROUND(SUM(EN!F142:F142),2)</f>
        <v>0</v>
      </c>
      <c r="I147" s="21" t="b">
        <f>ROUND(EN!I143,2)=ROUND(SUM(EN!I142:I142),2)</f>
        <v>0</v>
      </c>
      <c r="J147" s="85" t="b">
        <f>ROUND(EN!J143,2)=ROUND(SUM(EN!J142:J142),2)</f>
        <v>1</v>
      </c>
      <c r="L147" s="28"/>
      <c r="M147" s="28"/>
      <c r="N147" s="28"/>
      <c r="O147" s="119"/>
      <c r="P147" s="119"/>
      <c r="Q147" s="103"/>
      <c r="S147" s="115" t="s">
        <v>66</v>
      </c>
    </row>
    <row r="148" spans="1:19" ht="18" customHeight="1" x14ac:dyDescent="0.25">
      <c r="A148" s="2">
        <f t="shared" si="2"/>
        <v>52</v>
      </c>
      <c r="C148" s="10" t="e">
        <f>+IF($K$1="EN",#REF!,#REF!)</f>
        <v>#REF!</v>
      </c>
      <c r="D148" s="10"/>
      <c r="E148" s="10"/>
      <c r="F148" s="10"/>
      <c r="G148" s="10"/>
      <c r="H148" s="75" t="b">
        <f>ROUND(EN!F144,2)=ROUND(EN!F141+EN!F143,2)</f>
        <v>0</v>
      </c>
      <c r="I148" s="20" t="b">
        <f>ROUND(EN!I144,2)=ROUND(EN!I141+EN!I143,2)</f>
        <v>0</v>
      </c>
      <c r="J148" s="109" t="b">
        <f>ROUND(EN!J144,2)=ROUND(EN!J141+EN!J143,2)</f>
        <v>1</v>
      </c>
      <c r="Q148" s="104"/>
      <c r="S148" s="115" t="s">
        <v>66</v>
      </c>
    </row>
    <row r="149" spans="1:19" ht="18" customHeight="1" x14ac:dyDescent="0.25">
      <c r="A149" s="2">
        <f t="shared" si="2"/>
        <v>53</v>
      </c>
      <c r="C149" s="9" t="e">
        <f>+IF($K$1="EN",#REF!,#REF!)</f>
        <v>#REF!</v>
      </c>
      <c r="D149" s="9"/>
      <c r="E149" s="9"/>
      <c r="F149" s="9"/>
      <c r="G149" s="9"/>
      <c r="H149" s="75" t="b">
        <f>ROUND(EN!F145,2)=ROUND(EN!F138+EN!F144,2)</f>
        <v>1</v>
      </c>
      <c r="I149" s="20" t="b">
        <f>ROUND(EN!I145,2)=ROUND(EN!I138+EN!I144,2)</f>
        <v>1</v>
      </c>
      <c r="J149" s="111" t="b">
        <f>ROUND(EN!J145,2)=ROUND(EN!J138+EN!J144,2)</f>
        <v>1</v>
      </c>
      <c r="L149" s="9" t="e">
        <f>+IF($K$1="EN",#REF!,#REF!)</f>
        <v>#REF!</v>
      </c>
      <c r="M149" s="9"/>
      <c r="N149" s="9"/>
      <c r="O149" s="27"/>
      <c r="P149" s="53"/>
      <c r="Q149" s="113"/>
      <c r="S149" s="115" t="s">
        <v>66</v>
      </c>
    </row>
    <row r="150" spans="1:19" ht="18" customHeight="1" x14ac:dyDescent="0.25">
      <c r="A150" s="2">
        <f t="shared" si="2"/>
        <v>54</v>
      </c>
      <c r="Q150" s="104"/>
    </row>
    <row r="151" spans="1:19" ht="18" customHeight="1" x14ac:dyDescent="0.25">
      <c r="A151" s="2">
        <f t="shared" si="2"/>
        <v>55</v>
      </c>
    </row>
    <row r="152" spans="1:19" ht="24.75" customHeight="1" thickBot="1" x14ac:dyDescent="0.55000000000000004">
      <c r="A152" s="2">
        <f t="shared" si="2"/>
        <v>56</v>
      </c>
      <c r="C152" s="19" t="e">
        <f>+IF($K$1="EN",#REF!,#REF!)</f>
        <v>#REF!</v>
      </c>
      <c r="D152" s="18"/>
      <c r="E152" s="18"/>
      <c r="F152" s="18"/>
      <c r="G152" s="18"/>
      <c r="H152" s="18"/>
      <c r="I152" s="18"/>
      <c r="J152" s="18"/>
      <c r="L152" s="17" t="e">
        <f>+IF($K$1="EN",#REF!,#REF!)</f>
        <v>#REF!</v>
      </c>
      <c r="M152" s="16"/>
      <c r="N152" s="16"/>
      <c r="O152" s="16"/>
      <c r="P152" s="16"/>
      <c r="Q152" s="16"/>
    </row>
    <row r="153" spans="1:19" ht="18" customHeight="1" x14ac:dyDescent="0.25">
      <c r="A153" s="2">
        <f t="shared" si="2"/>
        <v>57</v>
      </c>
      <c r="P153"/>
      <c r="Q153"/>
    </row>
    <row r="154" spans="1:19" ht="18" customHeight="1" x14ac:dyDescent="0.25">
      <c r="A154" s="2">
        <f t="shared" si="2"/>
        <v>58</v>
      </c>
      <c r="C154" s="14" t="s">
        <v>2</v>
      </c>
      <c r="D154" s="15"/>
      <c r="E154" s="15"/>
      <c r="F154" s="15"/>
      <c r="G154" s="15"/>
      <c r="H154" s="26" t="e">
        <f>+CURPEN</f>
        <v>#NAME?</v>
      </c>
      <c r="I154" s="25" t="s">
        <v>1</v>
      </c>
      <c r="J154" s="116" t="e">
        <f>+IF($K$1="EN",#REF!,#REF!)</f>
        <v>#REF!</v>
      </c>
      <c r="L154" s="14" t="e">
        <f>+IF($K$1="EN",#REF!,#REF!)</f>
        <v>#REF!</v>
      </c>
      <c r="M154" s="14"/>
      <c r="N154" s="354" t="e">
        <f>+IF($K$1="EN",#REF!,#REF!)</f>
        <v>#REF!</v>
      </c>
      <c r="O154" s="354"/>
      <c r="P154" s="116"/>
      <c r="Q154" s="116" t="s">
        <v>2</v>
      </c>
    </row>
    <row r="155" spans="1:19" ht="18" customHeight="1" x14ac:dyDescent="0.25">
      <c r="A155" s="2">
        <f t="shared" si="2"/>
        <v>59</v>
      </c>
      <c r="C155" s="13" t="e">
        <f>+IF($K$1="EN",#REF!,#REF!)</f>
        <v>#REF!</v>
      </c>
      <c r="D155" s="3"/>
      <c r="E155" s="3"/>
      <c r="F155" s="3"/>
      <c r="G155" s="3"/>
      <c r="H155" s="73"/>
      <c r="I155" s="24"/>
      <c r="J155" s="77"/>
      <c r="L155" s="3"/>
      <c r="M155" s="3"/>
      <c r="N155" s="355"/>
      <c r="O155" s="355"/>
      <c r="P155" s="72"/>
      <c r="Q155" s="103"/>
    </row>
    <row r="156" spans="1:19" ht="18" customHeight="1" x14ac:dyDescent="0.25">
      <c r="A156" s="2">
        <f t="shared" si="2"/>
        <v>60</v>
      </c>
      <c r="C156" s="13" t="e">
        <f>+IF($K$1="EN",#REF!,#REF!)</f>
        <v>#REF!</v>
      </c>
      <c r="D156" s="3"/>
      <c r="E156" s="3"/>
      <c r="F156" s="3"/>
      <c r="G156" s="3"/>
      <c r="H156" s="73"/>
      <c r="I156" s="22"/>
      <c r="J156" s="77"/>
      <c r="L156" s="3"/>
      <c r="M156" s="3"/>
      <c r="N156" s="353"/>
      <c r="O156" s="353"/>
      <c r="P156" s="72"/>
      <c r="Q156" s="103"/>
      <c r="S156" s="115"/>
    </row>
    <row r="157" spans="1:19" ht="18" customHeight="1" x14ac:dyDescent="0.25">
      <c r="A157" s="2">
        <f t="shared" si="2"/>
        <v>61</v>
      </c>
      <c r="C157" s="12" t="e">
        <f>+IF($K$1="EN",#REF!,#REF!)</f>
        <v>#REF!</v>
      </c>
      <c r="D157" s="11"/>
      <c r="E157" s="11"/>
      <c r="F157" s="11"/>
      <c r="G157" s="11"/>
      <c r="H157" s="74" t="b">
        <f>ROUND(EN!F153,2)=ROUND(SUM(EN!F150:F152),2)</f>
        <v>0</v>
      </c>
      <c r="I157" s="21" t="b">
        <f>ROUND(EN!I153,2)=ROUND(SUM(EN!I150:I152),2)</f>
        <v>0</v>
      </c>
      <c r="J157" s="85" t="b">
        <f>ROUND(EN!J153,2)=ROUND(SUM(EN!J150:J152),2)</f>
        <v>0</v>
      </c>
      <c r="L157" s="3"/>
      <c r="M157" s="3"/>
      <c r="N157" s="3"/>
      <c r="O157" s="118"/>
      <c r="P157" s="118"/>
      <c r="Q157" s="105"/>
      <c r="S157" s="115" t="s">
        <v>66</v>
      </c>
    </row>
    <row r="158" spans="1:19" ht="18" customHeight="1" x14ac:dyDescent="0.25">
      <c r="A158" s="2">
        <f t="shared" si="2"/>
        <v>62</v>
      </c>
      <c r="C158" s="13" t="e">
        <f>+IF($K$1="EN",#REF!,#REF!)</f>
        <v>#REF!</v>
      </c>
      <c r="D158" s="3"/>
      <c r="E158" s="3"/>
      <c r="F158" s="3"/>
      <c r="G158" s="3"/>
      <c r="H158" s="73"/>
      <c r="I158" s="22"/>
      <c r="J158" s="77"/>
      <c r="L158" s="3"/>
      <c r="M158" s="3"/>
      <c r="N158" s="3"/>
      <c r="O158" s="118"/>
      <c r="P158" s="3"/>
      <c r="Q158" s="106"/>
    </row>
    <row r="159" spans="1:19" ht="18" customHeight="1" x14ac:dyDescent="0.25">
      <c r="A159" s="2">
        <f t="shared" si="2"/>
        <v>63</v>
      </c>
      <c r="C159" s="13" t="e">
        <f>+IF($K$1="EN",#REF!,#REF!)</f>
        <v>#REF!</v>
      </c>
      <c r="D159" s="3"/>
      <c r="E159" s="3"/>
      <c r="F159" s="3"/>
      <c r="G159" s="3"/>
      <c r="H159" s="73"/>
      <c r="I159" s="22"/>
      <c r="J159" s="77"/>
      <c r="L159" s="3"/>
      <c r="M159" s="3"/>
      <c r="N159" s="3"/>
      <c r="O159" s="118"/>
      <c r="P159" s="3"/>
      <c r="Q159" s="106"/>
    </row>
    <row r="160" spans="1:19" ht="18" customHeight="1" x14ac:dyDescent="0.25">
      <c r="A160" s="2">
        <f t="shared" si="2"/>
        <v>64</v>
      </c>
      <c r="B160"/>
      <c r="C160" s="12" t="e">
        <f>+IF($K$1="EN",#REF!,#REF!)</f>
        <v>#REF!</v>
      </c>
      <c r="D160" s="11"/>
      <c r="E160" s="11"/>
      <c r="F160" s="11"/>
      <c r="G160" s="11"/>
      <c r="H160" s="74" t="b">
        <f>ROUND(EN!F156,2)=ROUND(SUM(EN!F154:F155),2)</f>
        <v>0</v>
      </c>
      <c r="I160" s="21" t="b">
        <f>ROUND(EN!I156,2)=ROUND(SUM(EN!I154:I155),2)</f>
        <v>0</v>
      </c>
      <c r="J160" s="85" t="b">
        <f>ROUND(EN!J156,2)=ROUND(SUM(EN!J154:J155),2)</f>
        <v>0</v>
      </c>
      <c r="L160" s="3"/>
      <c r="M160" s="3"/>
      <c r="N160" s="3"/>
      <c r="O160" s="118"/>
      <c r="P160" s="3"/>
      <c r="Q160" s="106"/>
      <c r="S160" s="115" t="s">
        <v>66</v>
      </c>
    </row>
    <row r="161" spans="1:51" ht="18" customHeight="1" x14ac:dyDescent="0.25">
      <c r="A161" s="2">
        <f t="shared" si="2"/>
        <v>65</v>
      </c>
      <c r="B161"/>
      <c r="C161" s="13" t="e">
        <f>+IF($K$1="EN",#REF!,#REF!)</f>
        <v>#REF!</v>
      </c>
      <c r="H161" s="73"/>
      <c r="I161" s="22"/>
      <c r="J161" s="77"/>
      <c r="L161" s="3"/>
      <c r="M161" s="3"/>
      <c r="N161" s="3"/>
      <c r="O161" s="118"/>
      <c r="P161" s="3"/>
      <c r="Q161" s="106"/>
    </row>
    <row r="162" spans="1:51" ht="18" customHeight="1" x14ac:dyDescent="0.25">
      <c r="A162" s="2">
        <f t="shared" ref="A162:A187" si="3">A161+1</f>
        <v>66</v>
      </c>
      <c r="B162"/>
      <c r="C162" s="12" t="e">
        <f>+IF($K$1="EN",#REF!,#REF!)</f>
        <v>#REF!</v>
      </c>
      <c r="H162" s="74" t="b">
        <f>ROUND(EN!F159,2)=ROUND(SUM(EN!F157:F157),2)</f>
        <v>0</v>
      </c>
      <c r="I162" s="21" t="b">
        <f>ROUND(EN!I159,2)=ROUND(SUM(EN!I157:I157),2)</f>
        <v>0</v>
      </c>
      <c r="J162" s="85" t="b">
        <f>ROUND(EN!J159,2)=ROUND(SUM(EN!J157:J157),2)</f>
        <v>1</v>
      </c>
      <c r="L162" s="3"/>
      <c r="M162" s="3"/>
      <c r="N162" s="3"/>
      <c r="O162" s="118"/>
      <c r="P162" s="3"/>
      <c r="Q162" s="106"/>
      <c r="S162" s="115" t="s">
        <v>66</v>
      </c>
    </row>
    <row r="163" spans="1:51" ht="18" customHeight="1" x14ac:dyDescent="0.25">
      <c r="A163" s="2">
        <f t="shared" si="3"/>
        <v>67</v>
      </c>
      <c r="C163" s="13" t="e">
        <f>+IF($K$1="EN",#REF!,#REF!)</f>
        <v>#REF!</v>
      </c>
      <c r="D163" s="3"/>
      <c r="E163" s="3"/>
      <c r="F163" s="3"/>
      <c r="G163" s="3"/>
      <c r="H163" s="73"/>
      <c r="I163" s="22"/>
      <c r="J163" s="88"/>
      <c r="L163" s="3"/>
      <c r="M163" s="3"/>
      <c r="N163" s="3"/>
      <c r="O163" s="118"/>
      <c r="P163" s="3"/>
      <c r="Q163" s="106"/>
    </row>
    <row r="164" spans="1:51" ht="18" customHeight="1" x14ac:dyDescent="0.25">
      <c r="A164" s="2">
        <f t="shared" si="3"/>
        <v>68</v>
      </c>
      <c r="C164" s="12" t="e">
        <f>+IF($K$1="EN",#REF!,#REF!)</f>
        <v>#REF!</v>
      </c>
      <c r="H164" s="74" t="b">
        <f>ROUND(EN!F163,2)=ROUND(SUM(EN!F160:F160),2)</f>
        <v>0</v>
      </c>
      <c r="I164" s="21" t="b">
        <f>ROUND(EN!I163,2)=ROUND(SUM(EN!I160:I160),2)</f>
        <v>0</v>
      </c>
      <c r="J164" s="85" t="b">
        <f>ROUND(EN!J163,2)=ROUND(SUM(EN!J160:J160),2)</f>
        <v>0</v>
      </c>
      <c r="L164" s="3"/>
      <c r="M164" s="3"/>
      <c r="N164" s="3"/>
      <c r="O164" s="118"/>
      <c r="P164" s="3"/>
      <c r="Q164" s="106"/>
      <c r="S164" s="115" t="s">
        <v>66</v>
      </c>
    </row>
    <row r="165" spans="1:51" ht="18" customHeight="1" x14ac:dyDescent="0.25">
      <c r="A165" s="2">
        <f t="shared" si="3"/>
        <v>69</v>
      </c>
      <c r="C165" s="10" t="e">
        <f>+IF($K$1="EN",#REF!,#REF!)</f>
        <v>#REF!</v>
      </c>
      <c r="D165" s="10"/>
      <c r="E165" s="10"/>
      <c r="F165" s="10"/>
      <c r="G165" s="10"/>
      <c r="H165" s="75" t="b">
        <f>ROUND(EN!F164,2)=ROUND(EN!F153+EN!F156+EN!F159+EN!F163,2)</f>
        <v>0</v>
      </c>
      <c r="I165" s="20" t="b">
        <f>ROUND(EN!I164,2)=ROUND(EN!I153+EN!I156+EN!I159+EN!I163,2)</f>
        <v>0</v>
      </c>
      <c r="J165" s="112" t="b">
        <f>ROUND(EN!J164,2)=ROUND(EN!J153+EN!J156+EN!J159+EN!J163,2)</f>
        <v>0</v>
      </c>
      <c r="L165" s="3"/>
      <c r="M165" s="3"/>
      <c r="N165" s="3"/>
      <c r="O165" s="118"/>
      <c r="P165" s="3"/>
      <c r="Q165" s="106"/>
      <c r="S165" s="115" t="s">
        <v>66</v>
      </c>
    </row>
    <row r="166" spans="1:51" ht="18" customHeight="1" x14ac:dyDescent="0.25">
      <c r="A166" s="2">
        <f t="shared" si="3"/>
        <v>70</v>
      </c>
      <c r="C166" s="13" t="e">
        <f>+IF($K$1="EN",#REF!,#REF!)</f>
        <v>#REF!</v>
      </c>
      <c r="D166" s="3"/>
      <c r="E166" s="3"/>
      <c r="F166" s="3"/>
      <c r="G166" s="3"/>
      <c r="H166" s="73"/>
      <c r="I166" s="22"/>
      <c r="J166" s="77"/>
      <c r="L166" s="3"/>
      <c r="M166" s="3"/>
      <c r="N166" s="3"/>
      <c r="O166" s="118"/>
      <c r="P166" s="3"/>
      <c r="Q166" s="106"/>
    </row>
    <row r="167" spans="1:51" ht="18" customHeight="1" x14ac:dyDescent="0.25">
      <c r="A167" s="2">
        <f t="shared" si="3"/>
        <v>71</v>
      </c>
      <c r="C167" s="12" t="e">
        <f>+IF($K$1="EN",#REF!,#REF!)</f>
        <v>#REF!</v>
      </c>
      <c r="D167" s="11"/>
      <c r="E167" s="11"/>
      <c r="F167" s="11"/>
      <c r="G167" s="11"/>
      <c r="H167" s="74" t="b">
        <f>ROUND(EN!F166,2)=ROUND(SUM(EN!F165:F165),2)</f>
        <v>1</v>
      </c>
      <c r="I167" s="21" t="b">
        <f>ROUND(EN!I166,2)=ROUND(SUM(EN!I165:I165),2)</f>
        <v>1</v>
      </c>
      <c r="J167" s="85" t="b">
        <f>ROUND(EN!J166,2)=ROUND(SUM(EN!J165:J165),2)</f>
        <v>1</v>
      </c>
      <c r="L167" s="3"/>
      <c r="M167" s="3"/>
      <c r="N167" s="3"/>
      <c r="O167" s="118"/>
      <c r="P167" s="3"/>
      <c r="Q167" s="106"/>
      <c r="S167" s="115" t="s">
        <v>66</v>
      </c>
    </row>
    <row r="168" spans="1:51" ht="18" customHeight="1" x14ac:dyDescent="0.25">
      <c r="A168" s="2">
        <f t="shared" si="3"/>
        <v>72</v>
      </c>
      <c r="C168" s="10" t="e">
        <f>+IF($K$1="EN",#REF!,#REF!)</f>
        <v>#REF!</v>
      </c>
      <c r="D168" s="10"/>
      <c r="E168" s="10"/>
      <c r="F168" s="10"/>
      <c r="G168" s="10"/>
      <c r="H168" s="75" t="b">
        <f>ROUND(EN!F168,2)=ROUND(EN!F166,2)</f>
        <v>0</v>
      </c>
      <c r="I168" s="20" t="b">
        <f>ROUND(EN!I168,2)=ROUND(EN!I166,2)</f>
        <v>0</v>
      </c>
      <c r="J168" s="109" t="b">
        <f>ROUND(EN!J168,2)=ROUND(EN!J166,2)</f>
        <v>1</v>
      </c>
      <c r="Q168" s="104"/>
      <c r="S168" s="115" t="s">
        <v>66</v>
      </c>
    </row>
    <row r="169" spans="1:51" ht="18" customHeight="1" x14ac:dyDescent="0.25">
      <c r="A169" s="2">
        <f t="shared" si="3"/>
        <v>73</v>
      </c>
      <c r="C169" s="9" t="e">
        <f>+IF($K$1="EN",#REF!,#REF!)</f>
        <v>#REF!</v>
      </c>
      <c r="D169" s="9"/>
      <c r="E169" s="9"/>
      <c r="F169" s="9"/>
      <c r="G169" s="9"/>
      <c r="H169" s="75" t="b">
        <f>ROUND(EN!F169,2)=ROUND(EN!F164+EN!F168,2)</f>
        <v>1</v>
      </c>
      <c r="I169" s="20" t="b">
        <f>ROUND(EN!I169,2)=ROUND(EN!I164+EN!I168,2)</f>
        <v>0</v>
      </c>
      <c r="J169" s="111" t="b">
        <f>ROUND(EN!J169,2)=ROUND(EN!J164+EN!J168,2)</f>
        <v>1</v>
      </c>
      <c r="L169" s="9" t="e">
        <f>+IF($K$1="EN",#REF!,#REF!)</f>
        <v>#REF!</v>
      </c>
      <c r="M169" s="9"/>
      <c r="N169" s="9"/>
      <c r="O169" s="27"/>
      <c r="P169" s="53"/>
      <c r="Q169" s="113"/>
      <c r="S169" s="115" t="s">
        <v>66</v>
      </c>
    </row>
    <row r="170" spans="1:51" ht="18" customHeight="1" x14ac:dyDescent="0.25">
      <c r="A170" s="2">
        <f t="shared" si="3"/>
        <v>74</v>
      </c>
      <c r="H170" s="90"/>
      <c r="Q170" s="104"/>
    </row>
    <row r="171" spans="1:51" s="81" customFormat="1" ht="19.5" customHeight="1" x14ac:dyDescent="0.35">
      <c r="A171" s="80">
        <f t="shared" si="3"/>
        <v>75</v>
      </c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</row>
    <row r="172" spans="1:51" ht="23" thickBot="1" x14ac:dyDescent="0.55000000000000004">
      <c r="A172" s="2">
        <f t="shared" si="3"/>
        <v>76</v>
      </c>
      <c r="C172" s="19" t="e">
        <f>+IF($K$1="EN",#REF!,#REF!)</f>
        <v>#REF!</v>
      </c>
      <c r="D172" s="82"/>
      <c r="E172" s="82"/>
      <c r="F172" s="82"/>
      <c r="G172" s="82"/>
      <c r="H172" s="82"/>
      <c r="I172" s="82"/>
      <c r="J172" s="82"/>
      <c r="K172" s="81"/>
      <c r="L172" s="17" t="e">
        <f>+IF($K$1="EN",#REF!,#REF!)</f>
        <v>#REF!</v>
      </c>
      <c r="M172" s="83"/>
      <c r="N172" s="83"/>
      <c r="O172" s="83"/>
      <c r="P172" s="83"/>
      <c r="Q172" s="83"/>
    </row>
    <row r="173" spans="1:51" ht="18" customHeight="1" x14ac:dyDescent="0.25">
      <c r="A173" s="2">
        <f t="shared" si="3"/>
        <v>77</v>
      </c>
      <c r="P173"/>
      <c r="Q173"/>
    </row>
    <row r="174" spans="1:51" ht="18" customHeight="1" x14ac:dyDescent="0.25">
      <c r="A174" s="2">
        <f t="shared" si="3"/>
        <v>78</v>
      </c>
      <c r="C174" s="14" t="s">
        <v>2</v>
      </c>
      <c r="D174" s="15"/>
      <c r="E174" s="15"/>
      <c r="F174" s="15"/>
      <c r="G174" s="15"/>
      <c r="H174" s="26" t="e">
        <f>+CURPEN</f>
        <v>#NAME?</v>
      </c>
      <c r="I174" s="25" t="s">
        <v>1</v>
      </c>
      <c r="J174" s="116" t="e">
        <f>+IF($K$1="EN",#REF!,#REF!)</f>
        <v>#REF!</v>
      </c>
      <c r="L174" s="14" t="e">
        <f>+IF($K$1="EN",#REF!,#REF!)</f>
        <v>#REF!</v>
      </c>
      <c r="M174" s="14"/>
      <c r="N174" s="354" t="e">
        <f>+IF($K$1="EN",#REF!,#REF!)</f>
        <v>#REF!</v>
      </c>
      <c r="O174" s="354"/>
      <c r="P174" s="116"/>
      <c r="Q174" s="116" t="s">
        <v>2</v>
      </c>
    </row>
    <row r="175" spans="1:51" ht="18" customHeight="1" x14ac:dyDescent="0.25">
      <c r="A175" s="2">
        <f t="shared" si="3"/>
        <v>79</v>
      </c>
      <c r="B175" s="89"/>
      <c r="C175" s="13" t="e">
        <f>+IF($K$1="EN",#REF!,#REF!)</f>
        <v>#REF!</v>
      </c>
      <c r="D175" s="3"/>
      <c r="E175" s="3"/>
      <c r="F175" s="3"/>
      <c r="G175" s="3"/>
      <c r="H175" s="73"/>
      <c r="I175" s="22"/>
      <c r="J175" s="77"/>
      <c r="L175" s="3"/>
      <c r="M175" s="3"/>
      <c r="N175" s="356"/>
      <c r="O175" s="356"/>
      <c r="Q175" s="105"/>
    </row>
    <row r="176" spans="1:51" ht="18" customHeight="1" x14ac:dyDescent="0.25">
      <c r="A176" s="2">
        <f t="shared" si="3"/>
        <v>80</v>
      </c>
      <c r="B176" s="89"/>
      <c r="C176" s="13" t="e">
        <f>+IF($K$1="EN",#REF!,#REF!)</f>
        <v>#REF!</v>
      </c>
      <c r="D176" s="3"/>
      <c r="E176" s="3"/>
      <c r="F176" s="3"/>
      <c r="G176" s="3"/>
      <c r="H176" s="73"/>
      <c r="I176" s="22"/>
      <c r="J176" s="77"/>
      <c r="L176" s="3"/>
      <c r="M176" s="3"/>
      <c r="N176" s="3"/>
      <c r="O176" s="118"/>
      <c r="Q176" s="105"/>
    </row>
    <row r="177" spans="1:19" ht="18" customHeight="1" x14ac:dyDescent="0.25">
      <c r="A177" s="2">
        <f t="shared" si="3"/>
        <v>81</v>
      </c>
      <c r="B177" s="89"/>
      <c r="C177" s="12" t="e">
        <f>+IF($K$1="EN",#REF!,#REF!)</f>
        <v>#REF!</v>
      </c>
      <c r="D177" s="11"/>
      <c r="E177" s="11"/>
      <c r="F177" s="11"/>
      <c r="G177" s="11"/>
      <c r="H177" s="74" t="b">
        <f>ROUND(EN!F178,2)=ROUND(SUM(EN!F174:F175),2)</f>
        <v>0</v>
      </c>
      <c r="I177" s="21" t="b">
        <f>ROUND(EN!I178,2)=ROUND(SUM(EN!I174:I175),2)</f>
        <v>1</v>
      </c>
      <c r="J177" s="78" t="b">
        <f>ROUND(EN!J178,2)=ROUND(SUM(EN!J174:J175),2)</f>
        <v>0</v>
      </c>
      <c r="L177" s="3"/>
      <c r="M177" s="3"/>
      <c r="N177" s="3"/>
      <c r="O177" s="118"/>
      <c r="P177" s="3"/>
      <c r="Q177" s="105"/>
      <c r="S177" s="115" t="s">
        <v>66</v>
      </c>
    </row>
    <row r="178" spans="1:19" ht="18" customHeight="1" x14ac:dyDescent="0.25">
      <c r="A178" s="2">
        <f t="shared" si="3"/>
        <v>82</v>
      </c>
      <c r="B178" s="89"/>
      <c r="C178" s="10" t="e">
        <f>+IF($K$1="EN",#REF!,#REF!)</f>
        <v>#REF!</v>
      </c>
      <c r="D178" s="10"/>
      <c r="E178" s="10"/>
      <c r="F178" s="10"/>
      <c r="G178" s="10"/>
      <c r="H178" s="75" t="b">
        <f>ROUND(EN!F179,2)=ROUND(EN!F178,2)</f>
        <v>1</v>
      </c>
      <c r="I178" s="20" t="b">
        <f>ROUND(EN!I179,2)=ROUND(EN!I178,2)</f>
        <v>1</v>
      </c>
      <c r="J178" s="109" t="b">
        <f>ROUND(EN!J179,2)=ROUND(EN!J178,2)</f>
        <v>1</v>
      </c>
      <c r="L178" s="9" t="e">
        <f>+IF($K$1="EN",#REF!,#REF!)</f>
        <v>#REF!</v>
      </c>
      <c r="M178" s="9"/>
      <c r="N178" s="9"/>
      <c r="O178" s="27"/>
      <c r="P178" s="53"/>
      <c r="Q178" s="113"/>
      <c r="S178" s="115" t="s">
        <v>66</v>
      </c>
    </row>
    <row r="179" spans="1:19" ht="18" customHeight="1" x14ac:dyDescent="0.25">
      <c r="A179" s="2">
        <f t="shared" si="3"/>
        <v>83</v>
      </c>
      <c r="B179" s="89"/>
      <c r="C179" s="9"/>
      <c r="D179" s="9"/>
      <c r="E179" s="9"/>
      <c r="F179" s="9"/>
      <c r="G179" s="9"/>
      <c r="H179" s="75"/>
      <c r="I179" s="20"/>
      <c r="J179" s="78"/>
      <c r="L179" s="3"/>
      <c r="M179" s="3"/>
      <c r="N179" s="3"/>
      <c r="O179" s="118"/>
      <c r="P179" s="3"/>
      <c r="Q179" s="105"/>
    </row>
    <row r="180" spans="1:19" ht="18" customHeight="1" x14ac:dyDescent="0.25">
      <c r="A180" s="2">
        <f t="shared" si="3"/>
        <v>84</v>
      </c>
      <c r="B180" s="89"/>
      <c r="C180" s="9" t="e">
        <f>+IF($K$1="EN",#REF!,#REF!)</f>
        <v>#REF!</v>
      </c>
      <c r="D180" s="9"/>
      <c r="E180" s="9"/>
      <c r="F180" s="9"/>
      <c r="G180" s="9"/>
      <c r="H180" s="75"/>
      <c r="I180" s="20"/>
      <c r="J180" s="112"/>
      <c r="L180" s="9" t="e">
        <f>+IF($K$1="EN",#REF!,#REF!)</f>
        <v>#REF!</v>
      </c>
      <c r="M180" s="9"/>
      <c r="N180" s="9"/>
      <c r="O180" s="27"/>
      <c r="P180" s="53"/>
      <c r="Q180" s="113"/>
    </row>
    <row r="181" spans="1:19" ht="18" customHeight="1" x14ac:dyDescent="0.25">
      <c r="A181" s="2">
        <f t="shared" si="3"/>
        <v>85</v>
      </c>
      <c r="B181" s="89"/>
      <c r="Q181" s="104"/>
    </row>
    <row r="182" spans="1:19" ht="24.75" customHeight="1" x14ac:dyDescent="0.25">
      <c r="A182" s="2">
        <f t="shared" si="3"/>
        <v>86</v>
      </c>
      <c r="S182" s="1" t="s">
        <v>67</v>
      </c>
    </row>
    <row r="183" spans="1:19" ht="18" customHeight="1" x14ac:dyDescent="0.25">
      <c r="A183" s="2">
        <f t="shared" si="3"/>
        <v>87</v>
      </c>
    </row>
    <row r="184" spans="1:19" ht="18" customHeight="1" x14ac:dyDescent="0.25">
      <c r="A184" s="2">
        <f t="shared" si="3"/>
        <v>88</v>
      </c>
    </row>
    <row r="185" spans="1:19" ht="18" customHeight="1" x14ac:dyDescent="0.25">
      <c r="A185" s="2">
        <f t="shared" si="3"/>
        <v>89</v>
      </c>
      <c r="C185" s="8" t="e">
        <f>+IF($K$1="EN",#REF!,#REF!)</f>
        <v>#REF!</v>
      </c>
    </row>
    <row r="186" spans="1:19" ht="18" customHeight="1" x14ac:dyDescent="0.25">
      <c r="A186" s="2">
        <f t="shared" si="3"/>
        <v>90</v>
      </c>
      <c r="N186" s="357" t="e">
        <f>+IF($K$1="EN",#REF!,#REF!)</f>
        <v>#REF!</v>
      </c>
      <c r="O186" s="357"/>
      <c r="P186" s="357"/>
      <c r="Q186" s="358" t="e">
        <f>+IF($K$1="EN",#REF!,#REF!)</f>
        <v>#REF!</v>
      </c>
      <c r="R186" s="359"/>
    </row>
    <row r="187" spans="1:19" ht="18" customHeight="1" x14ac:dyDescent="0.25">
      <c r="A187" s="2">
        <f t="shared" si="3"/>
        <v>91</v>
      </c>
      <c r="C187" s="7" t="e">
        <f>+IF($K$1="EN",#REF!,#REF!)</f>
        <v>#REF!</v>
      </c>
      <c r="M187" s="6"/>
      <c r="O187" s="352" t="e">
        <f>+IF($K$1="EN",#REF!,#REF!)</f>
        <v>#REF!</v>
      </c>
      <c r="P187" s="352"/>
      <c r="Q187" s="117" t="e">
        <f>+IF($K$1="EN",#REF!,#REF!)</f>
        <v>#REF!</v>
      </c>
    </row>
    <row r="192" spans="1:19" ht="18" customHeight="1" x14ac:dyDescent="0.25">
      <c r="I192" s="3"/>
      <c r="J192" s="3"/>
      <c r="L192" s="3"/>
    </row>
    <row r="193" spans="8:12" ht="18" customHeight="1" x14ac:dyDescent="0.25">
      <c r="H193" s="3"/>
      <c r="I193" s="3"/>
      <c r="J193" s="3"/>
      <c r="K193" s="5"/>
      <c r="L193" s="3"/>
    </row>
    <row r="194" spans="8:12" ht="18" customHeight="1" x14ac:dyDescent="0.25">
      <c r="I194" s="3"/>
      <c r="J194" s="3"/>
      <c r="L194" s="3"/>
    </row>
    <row r="195" spans="8:12" ht="18" customHeight="1" x14ac:dyDescent="0.25">
      <c r="I195" s="3"/>
      <c r="J195" s="3"/>
      <c r="K195" s="4"/>
      <c r="L195" s="3"/>
    </row>
  </sheetData>
  <mergeCells count="33">
    <mergeCell ref="G30:I30"/>
    <mergeCell ref="N35:O36"/>
    <mergeCell ref="L47:Q47"/>
    <mergeCell ref="N135:O135"/>
    <mergeCell ref="N136:O136"/>
    <mergeCell ref="N137:O137"/>
    <mergeCell ref="N54:O55"/>
    <mergeCell ref="K1:K3"/>
    <mergeCell ref="L28:Q28"/>
    <mergeCell ref="N134:O134"/>
    <mergeCell ref="L66:N66"/>
    <mergeCell ref="O66:Q66"/>
    <mergeCell ref="N95:P95"/>
    <mergeCell ref="Q95:R95"/>
    <mergeCell ref="O96:P96"/>
    <mergeCell ref="L101:Q101"/>
    <mergeCell ref="N109:O110"/>
    <mergeCell ref="N130:O130"/>
    <mergeCell ref="N131:O131"/>
    <mergeCell ref="N132:O132"/>
    <mergeCell ref="N133:O133"/>
    <mergeCell ref="N138:O138"/>
    <mergeCell ref="N139:O139"/>
    <mergeCell ref="N175:O175"/>
    <mergeCell ref="N186:P186"/>
    <mergeCell ref="Q186:R186"/>
    <mergeCell ref="N140:O140"/>
    <mergeCell ref="O187:P187"/>
    <mergeCell ref="N141:O141"/>
    <mergeCell ref="N154:O154"/>
    <mergeCell ref="N155:O155"/>
    <mergeCell ref="N156:O156"/>
    <mergeCell ref="N174:O174"/>
  </mergeCells>
  <conditionalFormatting sqref="A1:T59 AZ1:XFD1048576 A60:B60 K60:T60 A61:T1048576">
    <cfRule type="cellIs" dxfId="3" priority="3" operator="equal">
      <formula>FALSE</formula>
    </cfRule>
    <cfRule type="cellIs" dxfId="2" priority="4" operator="equal">
      <formula>TRUE</formula>
    </cfRule>
  </conditionalFormatting>
  <conditionalFormatting sqref="H60">
    <cfRule type="cellIs" dxfId="1" priority="1" operator="equal">
      <formula>FALSE</formula>
    </cfRule>
    <cfRule type="cellIs" dxfId="0" priority="2" operator="equal">
      <formula>TRUE</formula>
    </cfRule>
  </conditionalFormatting>
  <printOptions horizontalCentered="1" verticalCentered="1"/>
  <pageMargins left="0" right="0" top="0" bottom="0" header="0" footer="0"/>
  <pageSetup paperSize="9" scale="49" orientation="portrait" r:id="rId1"/>
  <headerFooter scaleWithDoc="0" alignWithMargins="0"/>
  <rowBreaks count="2" manualBreakCount="2">
    <brk id="5" min="1" max="17" man="1"/>
    <brk id="96" min="1" max="1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B804E28ADEA4EB497DECC40E44022" ma:contentTypeVersion="21" ma:contentTypeDescription="Create a new document." ma:contentTypeScope="" ma:versionID="2208fbbac016dc938ea74c6c9b3c3128">
  <xsd:schema xmlns:xsd="http://www.w3.org/2001/XMLSchema" xmlns:xs="http://www.w3.org/2001/XMLSchema" xmlns:p="http://schemas.microsoft.com/office/2006/metadata/properties" xmlns:ns1="http://schemas.microsoft.com/sharepoint/v3" xmlns:ns2="d4074f86-5091-4287-b4e0-7f306bedb529" xmlns:ns3="d0512000-6185-40db-a99b-df4569ba54ae" targetNamespace="http://schemas.microsoft.com/office/2006/metadata/properties" ma:root="true" ma:fieldsID="01c43eb74be59659e5e4ab7506f57a7c" ns1:_="" ns2:_="" ns3:_="">
    <xsd:import namespace="http://schemas.microsoft.com/sharepoint/v3"/>
    <xsd:import namespace="d4074f86-5091-4287-b4e0-7f306bedb529"/>
    <xsd:import namespace="d0512000-6185-40db-a99b-df4569ba54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74f86-5091-4287-b4e0-7f306bedb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13fef0e-ad1e-4996-aa84-7ac1ebeb22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12000-6185-40db-a99b-df4569ba54a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db5a65-4870-4ebc-a012-792de8b02458}" ma:internalName="TaxCatchAll" ma:showField="CatchAllData" ma:web="d0512000-6185-40db-a99b-df4569ba54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074f86-5091-4287-b4e0-7f306bedb529">
      <Terms xmlns="http://schemas.microsoft.com/office/infopath/2007/PartnerControls"/>
    </lcf76f155ced4ddcb4097134ff3c332f>
    <TaxCatchAll xmlns="d0512000-6185-40db-a99b-df4569ba54a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7C91B3-544C-4A1A-8A06-8A7E2A9874C4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3B5F9D04-8B31-45C5-A44A-15940CA0D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074f86-5091-4287-b4e0-7f306bedb529"/>
    <ds:schemaRef ds:uri="d0512000-6185-40db-a99b-df4569ba54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EC9404-3BA1-4B64-896B-779F04FB4BA6}">
  <ds:schemaRefs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  <ds:schemaRef ds:uri="d0512000-6185-40db-a99b-df4569ba54ae"/>
    <ds:schemaRef ds:uri="http://purl.org/dc/dcmitype/"/>
    <ds:schemaRef ds:uri="http://www.w3.org/XML/1998/namespace"/>
    <ds:schemaRef ds:uri="http://schemas.microsoft.com/office/infopath/2007/PartnerControls"/>
    <ds:schemaRef ds:uri="d4074f86-5091-4287-b4e0-7f306bedb529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F403F3C-EE32-4AF9-9D69-ED0C093DCC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</vt:lpstr>
      <vt:lpstr>Check</vt:lpstr>
      <vt:lpstr>Check!Print_Area</vt:lpstr>
      <vt:lpstr>EN!Print_Area</vt:lpstr>
    </vt:vector>
  </TitlesOfParts>
  <Manager/>
  <Company>EDP - Electricidade de Portugal,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 Antunes</dc:creator>
  <cp:keywords/>
  <dc:description/>
  <cp:lastModifiedBy>PEDRO RIBEIRO HORTA</cp:lastModifiedBy>
  <cp:revision/>
  <cp:lastPrinted>2026-07-09T17:40:21Z</cp:lastPrinted>
  <dcterms:created xsi:type="dcterms:W3CDTF">2006-03-15T12:14:41Z</dcterms:created>
  <dcterms:modified xsi:type="dcterms:W3CDTF">2026-07-10T16:54:48Z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0x01010080BB804E28ADEA4EB497DECC40E44022</vt:lpwstr>
  </property>
  <property fmtid="{D5CDD505-2E9C-101B-9397-08002B2CF9AE}" pid="3" name="MediaServiceImageTags">
    <vt:lpwstr/>
  </property>
  <property fmtid="{D5CDD505-2E9C-101B-9397-08002B2CF9AE}" pid="4" name="MSIP_Label_9811530c-902c-4b75-8616-d6c82cd1332a_Enabled">
    <vt:lpwstr>true</vt:lpwstr>
  </property>
  <property fmtid="{D5CDD505-2E9C-101B-9397-08002B2CF9AE}" pid="5" name="MSIP_Label_9811530c-902c-4b75-8616-d6c82cd1332a_SetDate">
    <vt:lpwstr>2023-10-15T21:27:47Z</vt:lpwstr>
  </property>
  <property fmtid="{D5CDD505-2E9C-101B-9397-08002B2CF9AE}" pid="6" name="MSIP_Label_9811530c-902c-4b75-8616-d6c82cd1332a_Method">
    <vt:lpwstr>Standard</vt:lpwstr>
  </property>
  <property fmtid="{D5CDD505-2E9C-101B-9397-08002B2CF9AE}" pid="7" name="MSIP_Label_9811530c-902c-4b75-8616-d6c82cd1332a_Name">
    <vt:lpwstr>9811530c-902c-4b75-8616-d6c82cd1332a</vt:lpwstr>
  </property>
  <property fmtid="{D5CDD505-2E9C-101B-9397-08002B2CF9AE}" pid="8" name="MSIP_Label_9811530c-902c-4b75-8616-d6c82cd1332a_SiteId">
    <vt:lpwstr>bf86fbdb-f8c2-440e-923c-05a60dc2bc9b</vt:lpwstr>
  </property>
  <property fmtid="{D5CDD505-2E9C-101B-9397-08002B2CF9AE}" pid="9" name="MSIP_Label_9811530c-902c-4b75-8616-d6c82cd1332a_ActionId">
    <vt:lpwstr>0a3b31b7-d95f-47bf-bb18-0d4beb828fb6</vt:lpwstr>
  </property>
  <property fmtid="{D5CDD505-2E9C-101B-9397-08002B2CF9AE}" pid="10" name="MSIP_Label_9811530c-902c-4b75-8616-d6c82cd1332a_ContentBits">
    <vt:lpwstr>0</vt:lpwstr>
  </property>
</Properties>
</file>